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a\OneDrive\Radna površina\Silva\KNJIGOVODSTVO\Fiskalna odgovornost\ZA OBJAVU NA WEBU\"/>
    </mc:Choice>
  </mc:AlternateContent>
  <xr:revisionPtr revIDLastSave="0" documentId="13_ncr:1_{2378AAB6-8E1E-4E9F-87BE-E352FBF300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MJENE PLANA_PRIH.I RASH.2023" sheetId="1" r:id="rId1"/>
  </sheets>
  <definedNames>
    <definedName name="_xlnm.Print_Area" localSheetId="0">'IZMJENE PLANA_PRIH.I RASH.2023'!$A$1:$K$264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2" i="1" l="1"/>
  <c r="M241" i="1" l="1"/>
  <c r="M239" i="1"/>
  <c r="M229" i="1" l="1"/>
  <c r="L237" i="1"/>
  <c r="L232" i="1"/>
  <c r="L242" i="1"/>
  <c r="M242" i="1"/>
  <c r="L228" i="1"/>
  <c r="L227" i="1" s="1"/>
  <c r="M230" i="1"/>
  <c r="M236" i="1"/>
  <c r="M232" i="1" s="1"/>
  <c r="M228" i="1" l="1"/>
  <c r="L141" i="1"/>
  <c r="L138" i="1" s="1"/>
  <c r="M121" i="1"/>
  <c r="N121" i="1" s="1"/>
  <c r="L207" i="1" l="1"/>
  <c r="L206" i="1" s="1"/>
  <c r="K207" i="1"/>
  <c r="K206" i="1" s="1"/>
  <c r="M211" i="1"/>
  <c r="M207" i="1" s="1"/>
  <c r="M206" i="1" s="1"/>
  <c r="M188" i="1" l="1"/>
  <c r="L119" i="1" l="1"/>
  <c r="L124" i="1" l="1"/>
  <c r="K141" i="1" l="1"/>
  <c r="K138" i="1" s="1"/>
  <c r="M88" i="1"/>
  <c r="N88" i="1" s="1"/>
  <c r="L245" i="1"/>
  <c r="M246" i="1"/>
  <c r="M247" i="1"/>
  <c r="M249" i="1"/>
  <c r="L256" i="1"/>
  <c r="L255" i="1" s="1"/>
  <c r="K256" i="1"/>
  <c r="K255" i="1" s="1"/>
  <c r="M257" i="1"/>
  <c r="M256" i="1" s="1"/>
  <c r="M255" i="1" s="1"/>
  <c r="L258" i="1"/>
  <c r="M258" i="1"/>
  <c r="L219" i="1"/>
  <c r="M223" i="1"/>
  <c r="M222" i="1" s="1"/>
  <c r="L182" i="1"/>
  <c r="M183" i="1"/>
  <c r="M184" i="1"/>
  <c r="M185" i="1"/>
  <c r="M186" i="1"/>
  <c r="M187" i="1"/>
  <c r="L191" i="1"/>
  <c r="M192" i="1"/>
  <c r="M191" i="1" s="1"/>
  <c r="L195" i="1"/>
  <c r="M196" i="1"/>
  <c r="M198" i="1"/>
  <c r="M199" i="1"/>
  <c r="L201" i="1"/>
  <c r="L200" i="1" s="1"/>
  <c r="M202" i="1"/>
  <c r="M201" i="1" s="1"/>
  <c r="M200" i="1" s="1"/>
  <c r="M181" i="1"/>
  <c r="M175" i="1"/>
  <c r="M179" i="1"/>
  <c r="M180" i="1"/>
  <c r="L177" i="1"/>
  <c r="L174" i="1" s="1"/>
  <c r="M178" i="1"/>
  <c r="M177" i="1" s="1"/>
  <c r="L168" i="1"/>
  <c r="M167" i="1"/>
  <c r="M166" i="1"/>
  <c r="M169" i="1"/>
  <c r="M173" i="1"/>
  <c r="M163" i="1"/>
  <c r="L158" i="1"/>
  <c r="M159" i="1"/>
  <c r="M160" i="1"/>
  <c r="M161" i="1"/>
  <c r="M162" i="1"/>
  <c r="M154" i="1"/>
  <c r="L155" i="1"/>
  <c r="M157" i="1"/>
  <c r="M155" i="1" s="1"/>
  <c r="M145" i="1"/>
  <c r="L146" i="1"/>
  <c r="M147" i="1"/>
  <c r="M148" i="1"/>
  <c r="M149" i="1"/>
  <c r="M151" i="1"/>
  <c r="M144" i="1"/>
  <c r="N144" i="1" s="1"/>
  <c r="M143" i="1"/>
  <c r="N143" i="1" s="1"/>
  <c r="M139" i="1"/>
  <c r="M140" i="1"/>
  <c r="M142" i="1"/>
  <c r="M168" i="1" l="1"/>
  <c r="M141" i="1"/>
  <c r="M138" i="1" s="1"/>
  <c r="M146" i="1"/>
  <c r="M182" i="1"/>
  <c r="L189" i="1"/>
  <c r="M195" i="1"/>
  <c r="M189" i="1" s="1"/>
  <c r="L254" i="1"/>
  <c r="L218" i="1"/>
  <c r="M174" i="1"/>
  <c r="M158" i="1"/>
  <c r="L136" i="1" l="1"/>
  <c r="M137" i="1"/>
  <c r="M135" i="1"/>
  <c r="L130" i="1"/>
  <c r="L129" i="1" s="1"/>
  <c r="M131" i="1"/>
  <c r="M132" i="1"/>
  <c r="L99" i="1"/>
  <c r="M100" i="1"/>
  <c r="M99" i="1" s="1"/>
  <c r="L104" i="1"/>
  <c r="M105" i="1"/>
  <c r="M106" i="1"/>
  <c r="M107" i="1"/>
  <c r="M108" i="1"/>
  <c r="L112" i="1"/>
  <c r="M113" i="1"/>
  <c r="M112" i="1" s="1"/>
  <c r="L115" i="1"/>
  <c r="M116" i="1"/>
  <c r="M117" i="1"/>
  <c r="M118" i="1"/>
  <c r="M120" i="1"/>
  <c r="L93" i="1"/>
  <c r="M93" i="1"/>
  <c r="L87" i="1"/>
  <c r="L86" i="1" s="1"/>
  <c r="M87" i="1"/>
  <c r="K87" i="1"/>
  <c r="K86" i="1" s="1"/>
  <c r="L89" i="1"/>
  <c r="M90" i="1"/>
  <c r="M91" i="1"/>
  <c r="M92" i="1"/>
  <c r="L76" i="1"/>
  <c r="M78" i="1"/>
  <c r="M76" i="1" s="1"/>
  <c r="L80" i="1"/>
  <c r="M83" i="1"/>
  <c r="M80" i="1" s="1"/>
  <c r="L47" i="1"/>
  <c r="M54" i="1"/>
  <c r="N54" i="1" s="1"/>
  <c r="L63" i="1"/>
  <c r="M71" i="1"/>
  <c r="N71" i="1" s="1"/>
  <c r="M57" i="1"/>
  <c r="N57" i="1" s="1"/>
  <c r="M58" i="1"/>
  <c r="N58" i="1" s="1"/>
  <c r="L56" i="1"/>
  <c r="L55" i="1" s="1"/>
  <c r="L24" i="1"/>
  <c r="L20" i="1" s="1"/>
  <c r="M25" i="1"/>
  <c r="M24" i="1" s="1"/>
  <c r="M20" i="1" s="1"/>
  <c r="M19" i="1" s="1"/>
  <c r="M28" i="1"/>
  <c r="L29" i="1"/>
  <c r="K29" i="1"/>
  <c r="M30" i="1"/>
  <c r="M34" i="1"/>
  <c r="M35" i="1"/>
  <c r="L37" i="1"/>
  <c r="M39" i="1"/>
  <c r="M42" i="1"/>
  <c r="N42" i="1" s="1"/>
  <c r="M43" i="1"/>
  <c r="M44" i="1"/>
  <c r="M48" i="1"/>
  <c r="L75" i="1" l="1"/>
  <c r="M37" i="1"/>
  <c r="M104" i="1"/>
  <c r="M130" i="1"/>
  <c r="M129" i="1" s="1"/>
  <c r="M89" i="1"/>
  <c r="M98" i="1"/>
  <c r="L98" i="1"/>
  <c r="M115" i="1"/>
  <c r="M29" i="1"/>
  <c r="M18" i="1" s="1"/>
  <c r="L19" i="1"/>
  <c r="L18" i="1" s="1"/>
  <c r="L17" i="1" s="1"/>
  <c r="L15" i="1" s="1"/>
  <c r="L85" i="1" s="1"/>
  <c r="L95" i="1" s="1"/>
  <c r="M75" i="1"/>
  <c r="M86" i="1"/>
  <c r="N86" i="1" s="1"/>
  <c r="N87" i="1"/>
  <c r="L114" i="1"/>
  <c r="K258" i="1"/>
  <c r="K228" i="1"/>
  <c r="N108" i="1"/>
  <c r="N34" i="1"/>
  <c r="N169" i="1"/>
  <c r="N202" i="1"/>
  <c r="N192" i="1"/>
  <c r="N188" i="1"/>
  <c r="L217" i="1" l="1"/>
  <c r="L260" i="1" s="1"/>
  <c r="K93" i="1" l="1"/>
  <c r="K89" i="1" l="1"/>
  <c r="K51" i="1" l="1"/>
  <c r="M51" i="1" s="1"/>
  <c r="M47" i="1" l="1"/>
  <c r="M17" i="1" s="1"/>
  <c r="M15" i="1" s="1"/>
  <c r="N51" i="1"/>
  <c r="N90" i="1" l="1"/>
  <c r="N92" i="1"/>
  <c r="N159" i="1" l="1"/>
  <c r="N160" i="1"/>
  <c r="N161" i="1"/>
  <c r="N162" i="1"/>
  <c r="N166" i="1"/>
  <c r="N167" i="1"/>
  <c r="K130" i="1" l="1"/>
  <c r="N89" i="1" l="1"/>
  <c r="M136" i="1" l="1"/>
  <c r="N249" i="1"/>
  <c r="N247" i="1"/>
  <c r="N223" i="1"/>
  <c r="K115" i="1"/>
  <c r="M219" i="1"/>
  <c r="N178" i="1" l="1"/>
  <c r="N179" i="1"/>
  <c r="K177" i="1"/>
  <c r="K174" i="1" s="1"/>
  <c r="N187" i="1"/>
  <c r="N186" i="1"/>
  <c r="N185" i="1"/>
  <c r="N184" i="1"/>
  <c r="N183" i="1"/>
  <c r="N177" i="1" l="1"/>
  <c r="K146" i="1" l="1"/>
  <c r="K47" i="1" l="1"/>
  <c r="N83" i="1"/>
  <c r="N78" i="1"/>
  <c r="K129" i="1"/>
  <c r="N151" i="1"/>
  <c r="N145" i="1"/>
  <c r="N149" i="1"/>
  <c r="N148" i="1"/>
  <c r="N147" i="1"/>
  <c r="N146" i="1"/>
  <c r="N142" i="1"/>
  <c r="N140" i="1"/>
  <c r="N139" i="1"/>
  <c r="N137" i="1"/>
  <c r="N130" i="1"/>
  <c r="N131" i="1"/>
  <c r="N129" i="1" l="1"/>
  <c r="M119" i="1" l="1"/>
  <c r="N115" i="1"/>
  <c r="N120" i="1"/>
  <c r="N118" i="1"/>
  <c r="N117" i="1"/>
  <c r="N116" i="1"/>
  <c r="N113" i="1"/>
  <c r="N106" i="1"/>
  <c r="N100" i="1"/>
  <c r="N48" i="1"/>
  <c r="N44" i="1"/>
  <c r="N43" i="1"/>
  <c r="N39" i="1"/>
  <c r="N35" i="1"/>
  <c r="N30" i="1"/>
  <c r="N28" i="1"/>
  <c r="N25" i="1"/>
  <c r="K80" i="1" l="1"/>
  <c r="N80" i="1" s="1"/>
  <c r="K155" i="1" l="1"/>
  <c r="M124" i="1"/>
  <c r="M114" i="1" s="1"/>
  <c r="K124" i="1"/>
  <c r="M64" i="1"/>
  <c r="M63" i="1" s="1"/>
  <c r="K64" i="1"/>
  <c r="K63" i="1" s="1"/>
  <c r="N63" i="1" s="1"/>
  <c r="M60" i="1"/>
  <c r="K60" i="1"/>
  <c r="K56" i="1"/>
  <c r="M217" i="1" l="1"/>
  <c r="K55" i="1"/>
  <c r="M55" i="1" s="1"/>
  <c r="M85" i="1" s="1"/>
  <c r="M56" i="1"/>
  <c r="N56" i="1" s="1"/>
  <c r="K242" i="1"/>
  <c r="K238" i="1" s="1"/>
  <c r="K232" i="1"/>
  <c r="M238" i="1" l="1"/>
  <c r="M237" i="1" s="1"/>
  <c r="M227" i="1" s="1"/>
  <c r="K237" i="1"/>
  <c r="K227" i="1" s="1"/>
  <c r="N55" i="1"/>
  <c r="M95" i="1"/>
  <c r="K201" i="1"/>
  <c r="K195" i="1"/>
  <c r="K112" i="1"/>
  <c r="N112" i="1" s="1"/>
  <c r="K200" i="1" l="1"/>
  <c r="N200" i="1" s="1"/>
  <c r="N201" i="1"/>
  <c r="K99" i="1"/>
  <c r="N99" i="1" s="1"/>
  <c r="K104" i="1"/>
  <c r="K248" i="1"/>
  <c r="K191" i="1"/>
  <c r="N191" i="1" s="1"/>
  <c r="K222" i="1"/>
  <c r="N175" i="1"/>
  <c r="N141" i="1"/>
  <c r="K119" i="1"/>
  <c r="N119" i="1" s="1"/>
  <c r="K76" i="1"/>
  <c r="N76" i="1" s="1"/>
  <c r="M248" i="1" l="1"/>
  <c r="M245" i="1" s="1"/>
  <c r="N222" i="1"/>
  <c r="K219" i="1"/>
  <c r="N104" i="1"/>
  <c r="K98" i="1"/>
  <c r="N98" i="1" s="1"/>
  <c r="K245" i="1"/>
  <c r="K24" i="1"/>
  <c r="N47" i="1"/>
  <c r="K189" i="1"/>
  <c r="N189" i="1" s="1"/>
  <c r="K182" i="1"/>
  <c r="N182" i="1" s="1"/>
  <c r="K168" i="1"/>
  <c r="N168" i="1" s="1"/>
  <c r="K158" i="1"/>
  <c r="K37" i="1"/>
  <c r="N37" i="1" s="1"/>
  <c r="N29" i="1"/>
  <c r="K218" i="1" l="1"/>
  <c r="K254" i="1"/>
  <c r="N219" i="1"/>
  <c r="N248" i="1"/>
  <c r="N245" i="1"/>
  <c r="M218" i="1"/>
  <c r="M254" i="1"/>
  <c r="M260" i="1" s="1"/>
  <c r="N158" i="1"/>
  <c r="K136" i="1"/>
  <c r="N136" i="1" s="1"/>
  <c r="N138" i="1"/>
  <c r="K20" i="1"/>
  <c r="N20" i="1" s="1"/>
  <c r="N24" i="1"/>
  <c r="N174" i="1"/>
  <c r="K75" i="1"/>
  <c r="N75" i="1" s="1"/>
  <c r="N218" i="1" l="1"/>
  <c r="N254" i="1"/>
  <c r="K19" i="1"/>
  <c r="K18" i="1" s="1"/>
  <c r="K114" i="1"/>
  <c r="K217" i="1" l="1"/>
  <c r="N114" i="1"/>
  <c r="N19" i="1"/>
  <c r="N18" i="1"/>
  <c r="K260" i="1" l="1"/>
  <c r="N260" i="1" s="1"/>
  <c r="N217" i="1"/>
  <c r="K17" i="1"/>
  <c r="N17" i="1" s="1"/>
  <c r="K15" i="1" l="1"/>
  <c r="K85" i="1" l="1"/>
  <c r="K95" i="1" s="1"/>
  <c r="N95" i="1" s="1"/>
  <c r="N15" i="1"/>
  <c r="N85" i="1" l="1"/>
</calcChain>
</file>

<file path=xl/sharedStrings.xml><?xml version="1.0" encoding="utf-8"?>
<sst xmlns="http://schemas.openxmlformats.org/spreadsheetml/2006/main" count="452" uniqueCount="388">
  <si>
    <t>A.</t>
  </si>
  <si>
    <t>PRIHODI</t>
  </si>
  <si>
    <t>1</t>
  </si>
  <si>
    <t>3</t>
  </si>
  <si>
    <t>2</t>
  </si>
  <si>
    <t>4</t>
  </si>
  <si>
    <t>31</t>
  </si>
  <si>
    <t>PRIHODI OD PRODAJE ROBE I PRUŽANJA USLUGA</t>
  </si>
  <si>
    <t>3111</t>
  </si>
  <si>
    <t>Prihodi od prodaje robe</t>
  </si>
  <si>
    <t>3112</t>
  </si>
  <si>
    <t>Prihodi od pružanja usluga</t>
  </si>
  <si>
    <t>31121</t>
  </si>
  <si>
    <t>Lučke pristojbe</t>
  </si>
  <si>
    <t>311211</t>
  </si>
  <si>
    <t>Pristojba za uporabu obale</t>
  </si>
  <si>
    <t>3112111</t>
  </si>
  <si>
    <t>Pristojba za uporabu obale u putničkom prometu</t>
  </si>
  <si>
    <t>31121111</t>
  </si>
  <si>
    <t>Međunarodni  putnički promet</t>
  </si>
  <si>
    <t>311211111</t>
  </si>
  <si>
    <t>Međunarodni linijski putnički promet</t>
  </si>
  <si>
    <t>311211112</t>
  </si>
  <si>
    <t>Međunarodni povremeni putnički promet (kružna putovanja)</t>
  </si>
  <si>
    <t>31121112</t>
  </si>
  <si>
    <t>Nacionalni putnički promet</t>
  </si>
  <si>
    <t>311211121</t>
  </si>
  <si>
    <t>Nacionalni linijski putnički promet - putnici u tranzitu</t>
  </si>
  <si>
    <t>311211122</t>
  </si>
  <si>
    <t>Nacionalni povremeni putnički promet (kružna putovanja) - izleti</t>
  </si>
  <si>
    <t>3112112</t>
  </si>
  <si>
    <t>Pristojba za uporabu obale u teretnom prometu</t>
  </si>
  <si>
    <t>311212</t>
  </si>
  <si>
    <t>Brodska ležarina</t>
  </si>
  <si>
    <t>311213</t>
  </si>
  <si>
    <t>Pristojba za vez</t>
  </si>
  <si>
    <t>3112131</t>
  </si>
  <si>
    <t>Pristojba za stalni vez u komunalnom dijelu luke</t>
  </si>
  <si>
    <t>31121311</t>
  </si>
  <si>
    <t>Pristojba za stalni vez za ribarske brodove i brodice</t>
  </si>
  <si>
    <t>31121312</t>
  </si>
  <si>
    <t>Pristojba za stalni vez za putničke brodove i brodice</t>
  </si>
  <si>
    <t>31121313</t>
  </si>
  <si>
    <t>Pristojba za stalni vez za brodove i brodice koji služe za osobne potrebe</t>
  </si>
  <si>
    <t>3112132</t>
  </si>
  <si>
    <t>3112133</t>
  </si>
  <si>
    <t>Pristojba za vez u zimovanju</t>
  </si>
  <si>
    <t>3112134</t>
  </si>
  <si>
    <t>Pristojba za vez na sidrištu luke</t>
  </si>
  <si>
    <t>31122</t>
  </si>
  <si>
    <t>Lučke naknade</t>
  </si>
  <si>
    <t>311220</t>
  </si>
  <si>
    <t>Usluge ukrcaja i iskrcaja tereta</t>
  </si>
  <si>
    <t>311221</t>
  </si>
  <si>
    <t>Usluge priveza i odveza brodova, jahti i brodica te plutajućih objekata</t>
  </si>
  <si>
    <t>311222</t>
  </si>
  <si>
    <t>Usluge ukrcaja i iskrcaja putnika i vozila</t>
  </si>
  <si>
    <t>311223</t>
  </si>
  <si>
    <t>Usluge prihvata krutog i tekućeg otpada</t>
  </si>
  <si>
    <t>311224</t>
  </si>
  <si>
    <t>Usluge opskrbe vodom</t>
  </si>
  <si>
    <t>311225</t>
  </si>
  <si>
    <t>Usluge opskrbe električnom energijom</t>
  </si>
  <si>
    <t>311226</t>
  </si>
  <si>
    <t>311227</t>
  </si>
  <si>
    <t>Usluge zimovanja (na kopnu)</t>
  </si>
  <si>
    <t>311228</t>
  </si>
  <si>
    <t>Ostale nespomenute usluge</t>
  </si>
  <si>
    <t>31123</t>
  </si>
  <si>
    <t>Nakande za koncesiju</t>
  </si>
  <si>
    <t>311231</t>
  </si>
  <si>
    <t>Nakande za koncesiju za obavljanje lučkih djelatnosti</t>
  </si>
  <si>
    <t>3112311</t>
  </si>
  <si>
    <t>Fiksni dio koncesijske nakande</t>
  </si>
  <si>
    <t>3112312</t>
  </si>
  <si>
    <t>Promijenjivi dio koncesijske nakande</t>
  </si>
  <si>
    <t>311232</t>
  </si>
  <si>
    <t>Nakande za koncesiju za obavljanje ostalih gospodarskih djelatnosti</t>
  </si>
  <si>
    <t>3112321</t>
  </si>
  <si>
    <t>3112322</t>
  </si>
  <si>
    <t>31124</t>
  </si>
  <si>
    <t>Ostali prihodi poslovanja (parkiralište, info-pult, reklamni panoi i sl.) i rezervacije</t>
  </si>
  <si>
    <t>34</t>
  </si>
  <si>
    <t>PRIHODI OD IMOVINE</t>
  </si>
  <si>
    <t>341</t>
  </si>
  <si>
    <t>Prihodi od financijske imovine</t>
  </si>
  <si>
    <t>3413</t>
  </si>
  <si>
    <t>Prihodi od kamata na oročena sredstva i depozite</t>
  </si>
  <si>
    <t>3414</t>
  </si>
  <si>
    <t>Prihodi od zateznih kamata</t>
  </si>
  <si>
    <t>3418</t>
  </si>
  <si>
    <t>Ostali prihodi od financijske imovine</t>
  </si>
  <si>
    <t>342</t>
  </si>
  <si>
    <t>Prihodi od nefinancijske imovine</t>
  </si>
  <si>
    <t>3421</t>
  </si>
  <si>
    <t>Prihodi od zakupa i najma imovine</t>
  </si>
  <si>
    <t>3422</t>
  </si>
  <si>
    <t>Ostali prihodi od nefinancijske imovine</t>
  </si>
  <si>
    <t>35</t>
  </si>
  <si>
    <t>PRIHODI OD DONACIJA</t>
  </si>
  <si>
    <t>351</t>
  </si>
  <si>
    <t>Prihodi od donacija iz proračuna (sučeljavanje)</t>
  </si>
  <si>
    <t>3511</t>
  </si>
  <si>
    <t>Prihodi od donacija iz državnog proračuna Republike Hrvatske</t>
  </si>
  <si>
    <t>3512</t>
  </si>
  <si>
    <t>Prihodi od donacija iz proračuna L-S županije (osnivača)</t>
  </si>
  <si>
    <t>3513</t>
  </si>
  <si>
    <t>Prihodi od donacija jedinica lokalne samouprave</t>
  </si>
  <si>
    <t>35131</t>
  </si>
  <si>
    <t>Grad Senj</t>
  </si>
  <si>
    <t>35132</t>
  </si>
  <si>
    <t>Općina Karlobag</t>
  </si>
  <si>
    <t>3514</t>
  </si>
  <si>
    <t>EU - bespovratna sredstva</t>
  </si>
  <si>
    <t>352</t>
  </si>
  <si>
    <t>353</t>
  </si>
  <si>
    <t>Prihodi od trgovačkih društava i ostalih pravnih osoba</t>
  </si>
  <si>
    <t>354</t>
  </si>
  <si>
    <t>Prihodi od građana i kućanstava</t>
  </si>
  <si>
    <t>355</t>
  </si>
  <si>
    <t>Ostali prihodi od donacija</t>
  </si>
  <si>
    <t>36</t>
  </si>
  <si>
    <t>OSTALI PRIHODI</t>
  </si>
  <si>
    <t>361</t>
  </si>
  <si>
    <t>3611</t>
  </si>
  <si>
    <t>Prihodi od naknade šteta</t>
  </si>
  <si>
    <t>3612</t>
  </si>
  <si>
    <t>Prihodi od refundacija</t>
  </si>
  <si>
    <t>362</t>
  </si>
  <si>
    <t>Prihodi od prodaje dugotrajne imovine</t>
  </si>
  <si>
    <t>363</t>
  </si>
  <si>
    <t>Ostali nespomenuti prihodi</t>
  </si>
  <si>
    <t>3631</t>
  </si>
  <si>
    <t>Otpis obveza</t>
  </si>
  <si>
    <t>3632</t>
  </si>
  <si>
    <t>Naplaćena dospjela/otpisana potraživanja</t>
  </si>
  <si>
    <t>3633</t>
  </si>
  <si>
    <t>36330</t>
  </si>
  <si>
    <t>Penali</t>
  </si>
  <si>
    <t>UKUPNO PRIHODI POSLOVANJA</t>
  </si>
  <si>
    <t>29</t>
  </si>
  <si>
    <t>292</t>
  </si>
  <si>
    <t>Odgođeni prihodi od donacija</t>
  </si>
  <si>
    <t>29220</t>
  </si>
  <si>
    <t>29221</t>
  </si>
  <si>
    <t>29222</t>
  </si>
  <si>
    <t>52</t>
  </si>
  <si>
    <t>522</t>
  </si>
  <si>
    <t>SVEUKUPNO PRIHODI, DONACIJE I VIŠAK PRIHODA</t>
  </si>
  <si>
    <t>Plaće</t>
  </si>
  <si>
    <t>Plaće za redovni rad (u bruto iznosu)</t>
  </si>
  <si>
    <t>Plaće u naravi</t>
  </si>
  <si>
    <t>Plaće za prekovremeni rad</t>
  </si>
  <si>
    <t>Plaće za posebne uvjete rada</t>
  </si>
  <si>
    <t>Ostali rashodi za radnike</t>
  </si>
  <si>
    <t>Nagrade (jubilarne nagrade, prigodne godišnje nagrade, posebne nagrade i sl.)</t>
  </si>
  <si>
    <t>Darovi (radnicima, djeci radnika i sl.)</t>
  </si>
  <si>
    <t>Otpremnine</t>
  </si>
  <si>
    <t>Naknade za bolest (za bolovanje duže od 90 dana)</t>
  </si>
  <si>
    <t>Naknade za slučaj smrti i invalidnosti</t>
  </si>
  <si>
    <t>Ostali nespomenuti rashodi za zaposlene</t>
  </si>
  <si>
    <t>Doprinosi na plaće</t>
  </si>
  <si>
    <t>Doprinosi za zdravstveno osiguranje i ozljede na radu</t>
  </si>
  <si>
    <t>Naknada troškova radnicima</t>
  </si>
  <si>
    <t>Službena putovanja</t>
  </si>
  <si>
    <t>Naknada za prijevoz, za rad na terenu i odvojeni život</t>
  </si>
  <si>
    <t>Stručno usavršavanje radnika</t>
  </si>
  <si>
    <t>Nakande članovima u predstavničkim i izvršnim tijelima, povjerenstvima i sl.</t>
  </si>
  <si>
    <t>Nakande za obavljanje aktivnosti</t>
  </si>
  <si>
    <t>Naknade troškova službenih putovanja</t>
  </si>
  <si>
    <t>Naknade ostalih troškova</t>
  </si>
  <si>
    <t>Ostale naknade</t>
  </si>
  <si>
    <t>Nakande volonterima</t>
  </si>
  <si>
    <t>Naknade ostalim osobama izvan radnog odnosa</t>
  </si>
  <si>
    <t>Autorski honorari</t>
  </si>
  <si>
    <t>Ugovori o djelu</t>
  </si>
  <si>
    <t>Rashodi za usluge</t>
  </si>
  <si>
    <t>Usluge telefona, pošte i prijevoza</t>
  </si>
  <si>
    <t>Usluge tekućeg i investicijskog održavanja</t>
  </si>
  <si>
    <t>Usluge održavanja lučkih svjetala</t>
  </si>
  <si>
    <t>Usluge održavanja opreme</t>
  </si>
  <si>
    <t>Ostale usluge tekućeg i investicijskog održavanja</t>
  </si>
  <si>
    <t>Održavanje vozila i plovila</t>
  </si>
  <si>
    <t>Usluge promidžbe i informiranja</t>
  </si>
  <si>
    <t>Komunalne usluge</t>
  </si>
  <si>
    <t>Usluge odvoza smeća</t>
  </si>
  <si>
    <t>42543</t>
  </si>
  <si>
    <t>Usluge prikupljanja i otpreme ulja i fekalnih voda</t>
  </si>
  <si>
    <t>42544</t>
  </si>
  <si>
    <t>Ostale nespomenute komunalne usluge</t>
  </si>
  <si>
    <t>42545</t>
  </si>
  <si>
    <t>Usluge čišćenja poslovnih prostora</t>
  </si>
  <si>
    <t>42546</t>
  </si>
  <si>
    <t>Usluga popisa i provjera plovila</t>
  </si>
  <si>
    <t>42547</t>
  </si>
  <si>
    <t>Usluge održavanja hortikulture</t>
  </si>
  <si>
    <t>Zdravstvene i veterinarske usluge</t>
  </si>
  <si>
    <t>Analiza otpada</t>
  </si>
  <si>
    <t>Obvezni i preventivni zdravstveni pregledi radnika</t>
  </si>
  <si>
    <t>Intelektualne i osobne usluge</t>
  </si>
  <si>
    <t>Ugovori s agencijama za zapošljavanje (Studentski centar i sl.)</t>
  </si>
  <si>
    <t>42572</t>
  </si>
  <si>
    <t>Odvjetničke usluge, javnobilježničke usluge</t>
  </si>
  <si>
    <t>42573</t>
  </si>
  <si>
    <t>Revizorske usluge</t>
  </si>
  <si>
    <t>42574</t>
  </si>
  <si>
    <t>Knjigovodstvene usluge</t>
  </si>
  <si>
    <t>42575</t>
  </si>
  <si>
    <t>Usluge vještačenja</t>
  </si>
  <si>
    <t>42576</t>
  </si>
  <si>
    <t>Usluge nadzora</t>
  </si>
  <si>
    <t>42577</t>
  </si>
  <si>
    <t>Usluge projektne dokumentacije</t>
  </si>
  <si>
    <t>42578</t>
  </si>
  <si>
    <t>Ostale nespomenute intelektualne i osobne usluge</t>
  </si>
  <si>
    <t>Računalne usluge</t>
  </si>
  <si>
    <t>Ostale usluge</t>
  </si>
  <si>
    <t>Grafičke i tiskarske usluge</t>
  </si>
  <si>
    <t>Film i izrada fotografija</t>
  </si>
  <si>
    <t>Usluge objavljivanja - javna nabava</t>
  </si>
  <si>
    <t>Usluge privatne zaštite i čuvanja imovine</t>
  </si>
  <si>
    <t>Rashodi za materijal i energiju</t>
  </si>
  <si>
    <t>Materijal i sirovine - materijal u slučaju onečišćenja mora</t>
  </si>
  <si>
    <t>Energija</t>
  </si>
  <si>
    <t>42630</t>
  </si>
  <si>
    <t>Gorivo za vozila i plovila + električna energija</t>
  </si>
  <si>
    <t>Sitni inventar i autogume</t>
  </si>
  <si>
    <t>4267</t>
  </si>
  <si>
    <t>Materijal za tekuće održavanje (lanci, konopi, bove i sl.)</t>
  </si>
  <si>
    <t>Ostali nespomenuti materijalni rashodi</t>
  </si>
  <si>
    <t>Premije osiguranja</t>
  </si>
  <si>
    <t>Reprezentacija</t>
  </si>
  <si>
    <t>Članarine</t>
  </si>
  <si>
    <t>Kotizacije</t>
  </si>
  <si>
    <t>Kamate na izdane vrijednosne papire</t>
  </si>
  <si>
    <t>Kamate na primljene kredite i zajmove</t>
  </si>
  <si>
    <t>Kamate na primljene kredite banaka i ostalih kreditora</t>
  </si>
  <si>
    <t>Kamate na primljene robne i ostale zajmove</t>
  </si>
  <si>
    <t>Kamate za odobrene, a nerealizirane zajmove</t>
  </si>
  <si>
    <t>Bankarske usluge i usluge platnog prometa</t>
  </si>
  <si>
    <t>Negativne tečajne razlike i valutna klauzula</t>
  </si>
  <si>
    <t>Zatezna kamata</t>
  </si>
  <si>
    <t>Ostali nespomenuti financijski rashodi</t>
  </si>
  <si>
    <t>45</t>
  </si>
  <si>
    <t>Tekuće donacije</t>
  </si>
  <si>
    <t>Stipendije</t>
  </si>
  <si>
    <t>Kapitalne donacije</t>
  </si>
  <si>
    <t>Ostale kapitalne donacije</t>
  </si>
  <si>
    <t>Kazne, penali i nakanda štete</t>
  </si>
  <si>
    <t>Naknade štete pravnim i fizičkim osobama</t>
  </si>
  <si>
    <t>Penali, ležarine i drugo</t>
  </si>
  <si>
    <t>Naknade šteta radnicima</t>
  </si>
  <si>
    <t>Ugovorne kazne i ostale nakande štete</t>
  </si>
  <si>
    <t>Ostali nespomenuti rashodi</t>
  </si>
  <si>
    <t>Neotpisana vrijednost i drugi rashodi otuđene i rashodovane dugotrajne imovine</t>
  </si>
  <si>
    <t>Otpisana potraživanja</t>
  </si>
  <si>
    <t>Rashodi za ostala porezna davanja</t>
  </si>
  <si>
    <t>Ostali nepomenuti rashodi</t>
  </si>
  <si>
    <t>UKUPNO RASHODI POSLOVANJA</t>
  </si>
  <si>
    <t>05</t>
  </si>
  <si>
    <t>051</t>
  </si>
  <si>
    <t>Građevinski objekti</t>
  </si>
  <si>
    <t>0511</t>
  </si>
  <si>
    <t>Stambeni objekti</t>
  </si>
  <si>
    <t>0512</t>
  </si>
  <si>
    <t>Poslovni objekti</t>
  </si>
  <si>
    <t>0513</t>
  </si>
  <si>
    <t>Ostali građevinski objekti</t>
  </si>
  <si>
    <t>05131</t>
  </si>
  <si>
    <t>Lučka podgradnja (infrastruktura)</t>
  </si>
  <si>
    <t>05132</t>
  </si>
  <si>
    <t>Lučka nadgradnja (suprastruktura)</t>
  </si>
  <si>
    <t>05133</t>
  </si>
  <si>
    <t>Energetski i komunikacijski vodovi</t>
  </si>
  <si>
    <t>05134</t>
  </si>
  <si>
    <t>Skladišta, silosi, garaže i sl.</t>
  </si>
  <si>
    <t>052</t>
  </si>
  <si>
    <t>Postrojenja i oprema u pripremi</t>
  </si>
  <si>
    <t>0521</t>
  </si>
  <si>
    <t>Uredska oprema i namještaj u pripremi</t>
  </si>
  <si>
    <t>05211</t>
  </si>
  <si>
    <t>Uredski namještaj</t>
  </si>
  <si>
    <t>05212</t>
  </si>
  <si>
    <t>Računala i računalna oprema</t>
  </si>
  <si>
    <t>05213</t>
  </si>
  <si>
    <t>Ostala uredska oprema</t>
  </si>
  <si>
    <t>0522</t>
  </si>
  <si>
    <t>Komunikacijska oprema u pripremi</t>
  </si>
  <si>
    <t>05221</t>
  </si>
  <si>
    <t>Radio i televizijski prijemnici</t>
  </si>
  <si>
    <t>05222</t>
  </si>
  <si>
    <t>Telefoni i ostali telekomunikacijski uređaji</t>
  </si>
  <si>
    <t>05223</t>
  </si>
  <si>
    <t>Telefonske i telegrafske centrale s instalacijama</t>
  </si>
  <si>
    <t>05224</t>
  </si>
  <si>
    <t>Sustav video nadzora</t>
  </si>
  <si>
    <t>0523</t>
  </si>
  <si>
    <t>Komunalna oprema u pripremi</t>
  </si>
  <si>
    <t>05231</t>
  </si>
  <si>
    <t>Komunalna oprema (ormarići za struju i sl.)</t>
  </si>
  <si>
    <t>053</t>
  </si>
  <si>
    <t>Prijevozna sredstva u pripremi</t>
  </si>
  <si>
    <t>0531</t>
  </si>
  <si>
    <t>Automobili i ostala prijevozna sredstva u cestovnom prometu</t>
  </si>
  <si>
    <t>0532</t>
  </si>
  <si>
    <t>Prijevozna sredstva u pomorskom prometu</t>
  </si>
  <si>
    <t>055</t>
  </si>
  <si>
    <t>Ostala nematerijalna proizvedena imovina u pripremi</t>
  </si>
  <si>
    <t>0551</t>
  </si>
  <si>
    <t>Ulaganje u računalne programe</t>
  </si>
  <si>
    <t>0552</t>
  </si>
  <si>
    <t>Ulaganje u projektnu dokumentaciju</t>
  </si>
  <si>
    <t>0553</t>
  </si>
  <si>
    <t>Usluge nadzora za izgradnju ostalih građevinskih objekata</t>
  </si>
  <si>
    <t>05531</t>
  </si>
  <si>
    <t>Usluge građevinskog nadzora</t>
  </si>
  <si>
    <t>05532</t>
  </si>
  <si>
    <t>Usluge projektanskog nadzora</t>
  </si>
  <si>
    <t>0554</t>
  </si>
  <si>
    <t>Vodni i komunalni doprinos za izgradnju ostalih građevinskih objekata</t>
  </si>
  <si>
    <t>05541</t>
  </si>
  <si>
    <t>Vodni doprinos</t>
  </si>
  <si>
    <t>056</t>
  </si>
  <si>
    <t>Ostala nefinancijska imovina u pripremi</t>
  </si>
  <si>
    <t>SVEUKUPNO RASHODI POSLOVANJA I RASHODI ZA NABAVU IMOVINE</t>
  </si>
  <si>
    <t>Ostali financijski rashodi</t>
  </si>
  <si>
    <t>RASHODI ZA RADNIKE</t>
  </si>
  <si>
    <t>MATERIJALNI RASHODI</t>
  </si>
  <si>
    <t>RASHODI AMORTIZACIJE</t>
  </si>
  <si>
    <t>FINANCIJSKI RASHODI</t>
  </si>
  <si>
    <t>DONACIJE</t>
  </si>
  <si>
    <t>OSTALI RASHODI</t>
  </si>
  <si>
    <t>UKUPNO RASHODI ZA NABAVU NEFINANCIJSKE IMOVINE</t>
  </si>
  <si>
    <t>RAČUN PRIHODA I RASHODA</t>
  </si>
  <si>
    <t>PLAN ZA 
2023. GODINU</t>
  </si>
  <si>
    <t>Financijski plan Lučke uprave Senj za 2023. godinu (u daljnjem tekstu: Financijski plan) sastoji se od Računa prihoda i rashoda.</t>
  </si>
  <si>
    <t>RASHODI</t>
  </si>
  <si>
    <t>Prihodi od naknada štete i refundacija</t>
  </si>
  <si>
    <t>Odgođeni prihodi - donacija iz državnog proračuna RH (MPPI)</t>
  </si>
  <si>
    <t>Odgođeni prihodi - donacija iz proračuna L-S županije</t>
  </si>
  <si>
    <t>Odgođeni prihodi - donacija iz proračuna jedinica lokalne samouprava (gradovi, općine)</t>
  </si>
  <si>
    <t>I.IZMJENE I DOPUNE PLANA ZA 2023. GODINU</t>
  </si>
  <si>
    <t>PRENESENI VIŠAK/MANJAK PRIHODA</t>
  </si>
  <si>
    <t>REZULTAT POSLOVANJA</t>
  </si>
  <si>
    <t>Članak 2.</t>
  </si>
  <si>
    <t>Članak 1.</t>
  </si>
  <si>
    <t>Članak 3.</t>
  </si>
  <si>
    <t>I. IZMJENE I DOPUNE FINANCIJSKOG PLANA LUČKE UPRAVE SENJ ZA 2023. GODINU</t>
  </si>
  <si>
    <t>26</t>
  </si>
  <si>
    <t>261</t>
  </si>
  <si>
    <t>Obveze za kredite banaka i ostalih kreditora</t>
  </si>
  <si>
    <t>2611</t>
  </si>
  <si>
    <t>Obveze za kredite u zemlji - primitak</t>
  </si>
  <si>
    <t>OBVEZE ZA KREDITE I ZAJMOVE</t>
  </si>
  <si>
    <t>Obveze za kredite u zemlji - otplata</t>
  </si>
  <si>
    <t>Prihodi od donacija inozemnih vlada i međunarodinih organizacija - FRAMESPORT</t>
  </si>
  <si>
    <t xml:space="preserve">Ostali nespomenuti materijalni rashodi </t>
  </si>
  <si>
    <t xml:space="preserve">Zakupnine i najamnine </t>
  </si>
  <si>
    <t>4121</t>
  </si>
  <si>
    <t>RASHODI ZA NABAVU NEFINANCIJSKE IMOVINE U PRIPREMI</t>
  </si>
  <si>
    <t xml:space="preserve">  </t>
  </si>
  <si>
    <t>Usluge dizanja i spuštanja u more brodova, jahti i brodica i istezališta</t>
  </si>
  <si>
    <t xml:space="preserve">Prostojba za vez u nautičkom dijelu luke  </t>
  </si>
  <si>
    <t>Popravci, sanacija i održavanje postojeće infrastrukture</t>
  </si>
  <si>
    <t>4266</t>
  </si>
  <si>
    <t>Radna odjeća i obuća</t>
  </si>
  <si>
    <t>Uredski materijal i ostali materijalni rashodi - mat. za čišćenje i održavanje, str.lit.</t>
  </si>
  <si>
    <t>-</t>
  </si>
  <si>
    <t>POVEĆANJE/SMANJENJE</t>
  </si>
  <si>
    <t>INDEKS
(4/2)</t>
  </si>
  <si>
    <t>5</t>
  </si>
  <si>
    <t xml:space="preserve">Bonus za uspješan rad </t>
  </si>
  <si>
    <t xml:space="preserve">Tekuće održavanje </t>
  </si>
  <si>
    <t>Prihodi i rashodi iskazani po ekonomskoj klasifikaciji raspoređuju se u Računu prihoda i rashoda, kako slijedi:</t>
  </si>
  <si>
    <t>0524</t>
  </si>
  <si>
    <t>Oprema za održavanje i zaštitu</t>
  </si>
  <si>
    <t>0525</t>
  </si>
  <si>
    <t>Instrumenti, uređaji i strojevi u pripremi</t>
  </si>
  <si>
    <t>0526</t>
  </si>
  <si>
    <t>Uređaji, strojevi i oprema za ostale namjene - u pripremi</t>
  </si>
  <si>
    <t>URBROJ: 2125-1-10-23-1</t>
  </si>
  <si>
    <t>Ove I. Izmjene i dopune Financijskog plana stupaju na snagu danom donošenja.</t>
  </si>
  <si>
    <t>LUČKA UPRAVA SENJ</t>
  </si>
  <si>
    <t>Predsjednik Upravnog vijeća</t>
  </si>
  <si>
    <t>Krunoslav Tomljanović, mag.oec</t>
  </si>
  <si>
    <t>KLASA: 400-01/23-03/2</t>
  </si>
  <si>
    <t>U Senju, 27. studenog 2023.</t>
  </si>
  <si>
    <r>
      <t>Na temelju članka 92. Zakona o pomorskom dobru i morskim lukama ("Narodne novine" br. 83/23) i članka</t>
    </r>
    <r>
      <rPr>
        <sz val="10"/>
        <rFont val="Calibri"/>
        <family val="2"/>
        <charset val="238"/>
      </rPr>
      <t xml:space="preserve"> 17</t>
    </r>
    <r>
      <rPr>
        <sz val="10"/>
        <color rgb="FF000000"/>
        <rFont val="Calibri"/>
        <family val="2"/>
        <charset val="238"/>
      </rPr>
      <t xml:space="preserve">. Statuta Lučke uprave Senj, Upravno vijeće Lučke uprave Senj na svojoj 15. redovnoj sjednici održanoj dana 27. studenog 2023. godine donijelo je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</si>
</sst>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n&quot;_-;\-* #,##0.00\ &quot;kn&quot;_-;_-* &quot;-&quot;??\ &quot;kn&quot;_-;_-@_-"/>
    <numFmt numFmtId="164" formatCode="[$-41A]General"/>
    <numFmt numFmtId="165" formatCode="[$-41A]#,##0"/>
    <numFmt numFmtId="166" formatCode="[$-41A]#,##0.00"/>
    <numFmt numFmtId="167" formatCode="#,##0.00&quot; &quot;[$kn-41A];[Red]&quot;-&quot;#,##0.00&quot; &quot;[$kn-41A]"/>
    <numFmt numFmtId="168" formatCode="&quot; &quot;#,##0.00&quot; &quot;;&quot;-&quot;#,##0.00&quot; &quot;;&quot; -&quot;00&quot; &quot;;&quot; &quot;@&quot; &quot;"/>
    <numFmt numFmtId="169" formatCode="#,##0.00\ &quot;kn&quot;"/>
    <numFmt numFmtId="170" formatCode="_-* #,##0.00\ [$€-1]_-;\-* #,##0.00\ [$€-1]_-;_-* &quot;-&quot;??\ [$€-1]_-;_-@_-"/>
    <numFmt numFmtId="171" formatCode="#,##0.0"/>
    <numFmt numFmtId="172" formatCode="#,##0.00\ [$€-1]"/>
  </numFmts>
  <fonts count="31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7"/>
      <color rgb="FF000000"/>
      <name val="Calibri"/>
      <family val="2"/>
      <charset val="238"/>
    </font>
    <font>
      <sz val="9"/>
      <color rgb="FFFF33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008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8" fontId="1" fillId="0" borderId="0" applyFont="0" applyFill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7" fontId="4" fillId="0" borderId="0" applyBorder="0" applyProtection="0"/>
    <xf numFmtId="44" fontId="1" fillId="0" borderId="0" applyFont="0" applyFill="0" applyBorder="0" applyAlignment="0" applyProtection="0"/>
  </cellStyleXfs>
  <cellXfs count="353">
    <xf numFmtId="0" fontId="0" fillId="0" borderId="0" xfId="0"/>
    <xf numFmtId="166" fontId="5" fillId="0" borderId="0" xfId="2" applyNumberFormat="1" applyFont="1" applyProtection="1">
      <protection locked="0"/>
    </xf>
    <xf numFmtId="164" fontId="5" fillId="0" borderId="0" xfId="2" applyFont="1" applyProtection="1">
      <protection locked="0"/>
    </xf>
    <xf numFmtId="164" fontId="5" fillId="0" borderId="0" xfId="2" applyFont="1"/>
    <xf numFmtId="164" fontId="6" fillId="0" borderId="0" xfId="2" applyFont="1" applyAlignment="1" applyProtection="1">
      <alignment horizontal="center"/>
      <protection locked="0"/>
    </xf>
    <xf numFmtId="164" fontId="6" fillId="0" borderId="0" xfId="2" applyFont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left" vertical="center"/>
      <protection locked="0"/>
    </xf>
    <xf numFmtId="164" fontId="6" fillId="0" borderId="0" xfId="2" applyFont="1" applyProtection="1">
      <protection locked="0"/>
    </xf>
    <xf numFmtId="164" fontId="7" fillId="0" borderId="0" xfId="2" applyFont="1" applyAlignment="1" applyProtection="1">
      <alignment horizontal="center" vertical="center"/>
      <protection locked="0"/>
    </xf>
    <xf numFmtId="164" fontId="8" fillId="0" borderId="0" xfId="2" applyFont="1" applyProtection="1">
      <protection locked="0"/>
    </xf>
    <xf numFmtId="164" fontId="13" fillId="0" borderId="0" xfId="2" applyFont="1" applyProtection="1">
      <protection locked="0"/>
    </xf>
    <xf numFmtId="164" fontId="13" fillId="0" borderId="0" xfId="2" applyFont="1"/>
    <xf numFmtId="164" fontId="14" fillId="0" borderId="0" xfId="2" applyFont="1" applyProtection="1">
      <protection locked="0"/>
    </xf>
    <xf numFmtId="164" fontId="14" fillId="0" borderId="0" xfId="2" applyFont="1"/>
    <xf numFmtId="164" fontId="6" fillId="0" borderId="0" xfId="2" applyFont="1"/>
    <xf numFmtId="49" fontId="7" fillId="0" borderId="0" xfId="2" applyNumberFormat="1" applyFont="1"/>
    <xf numFmtId="165" fontId="6" fillId="0" borderId="0" xfId="2" applyNumberFormat="1" applyFont="1" applyProtection="1">
      <protection locked="0"/>
    </xf>
    <xf numFmtId="164" fontId="15" fillId="0" borderId="0" xfId="2" applyFont="1"/>
    <xf numFmtId="49" fontId="16" fillId="0" borderId="0" xfId="2" applyNumberFormat="1" applyFont="1"/>
    <xf numFmtId="164" fontId="1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49" fontId="6" fillId="0" borderId="1" xfId="2" applyNumberFormat="1" applyFont="1" applyBorder="1" applyAlignment="1" applyProtection="1">
      <alignment horizontal="center" vertical="center"/>
      <protection locked="0"/>
    </xf>
    <xf numFmtId="49" fontId="6" fillId="0" borderId="1" xfId="2" applyNumberFormat="1" applyFont="1" applyBorder="1" applyAlignment="1" applyProtection="1">
      <alignment horizontal="center" vertical="center" wrapText="1"/>
      <protection locked="0"/>
    </xf>
    <xf numFmtId="49" fontId="7" fillId="0" borderId="1" xfId="2" applyNumberFormat="1" applyFont="1" applyBorder="1" applyAlignment="1" applyProtection="1">
      <alignment horizontal="center" vertical="center"/>
      <protection locked="0"/>
    </xf>
    <xf numFmtId="49" fontId="7" fillId="0" borderId="1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locked="0"/>
    </xf>
    <xf numFmtId="49" fontId="6" fillId="0" borderId="0" xfId="2" applyNumberFormat="1" applyFont="1" applyAlignment="1">
      <alignment horizontal="center"/>
    </xf>
    <xf numFmtId="49" fontId="15" fillId="0" borderId="0" xfId="2" applyNumberFormat="1" applyFont="1" applyAlignment="1">
      <alignment horizontal="center"/>
    </xf>
    <xf numFmtId="164" fontId="6" fillId="0" borderId="1" xfId="2" applyFont="1" applyBorder="1" applyAlignment="1">
      <alignment horizontal="center" vertical="center"/>
    </xf>
    <xf numFmtId="164" fontId="6" fillId="0" borderId="0" xfId="2" applyFont="1" applyAlignment="1" applyProtection="1">
      <alignment horizontal="center" vertical="center"/>
      <protection locked="0"/>
    </xf>
    <xf numFmtId="164" fontId="6" fillId="0" borderId="0" xfId="2" applyFont="1" applyAlignment="1">
      <alignment horizontal="center"/>
    </xf>
    <xf numFmtId="164" fontId="15" fillId="0" borderId="0" xfId="2" applyFont="1" applyAlignment="1">
      <alignment horizontal="center"/>
    </xf>
    <xf numFmtId="164" fontId="15" fillId="0" borderId="0" xfId="2" applyFont="1" applyAlignment="1" applyProtection="1">
      <alignment horizontal="center"/>
      <protection locked="0"/>
    </xf>
    <xf numFmtId="49" fontId="6" fillId="0" borderId="8" xfId="2" applyNumberFormat="1" applyFont="1" applyBorder="1" applyAlignment="1" applyProtection="1">
      <alignment horizontal="center" vertical="center"/>
      <protection locked="0"/>
    </xf>
    <xf numFmtId="49" fontId="6" fillId="0" borderId="10" xfId="2" applyNumberFormat="1" applyFont="1" applyBorder="1" applyAlignment="1" applyProtection="1">
      <alignment horizontal="center" vertical="center"/>
      <protection locked="0"/>
    </xf>
    <xf numFmtId="49" fontId="6" fillId="0" borderId="11" xfId="2" applyNumberFormat="1" applyFont="1" applyBorder="1" applyAlignment="1" applyProtection="1">
      <alignment horizontal="center" vertical="center"/>
      <protection locked="0"/>
    </xf>
    <xf numFmtId="49" fontId="6" fillId="0" borderId="8" xfId="2" applyNumberFormat="1" applyFont="1" applyBorder="1" applyAlignment="1" applyProtection="1">
      <alignment horizontal="left" vertical="center" wrapText="1"/>
      <protection locked="0"/>
    </xf>
    <xf numFmtId="49" fontId="6" fillId="0" borderId="8" xfId="2" applyNumberFormat="1" applyFont="1" applyBorder="1" applyAlignment="1" applyProtection="1">
      <alignment horizontal="left" vertical="center"/>
      <protection locked="0"/>
    </xf>
    <xf numFmtId="49" fontId="6" fillId="0" borderId="10" xfId="2" applyNumberFormat="1" applyFont="1" applyBorder="1" applyAlignment="1" applyProtection="1">
      <alignment horizontal="left" vertical="center"/>
      <protection locked="0"/>
    </xf>
    <xf numFmtId="49" fontId="6" fillId="0" borderId="15" xfId="2" applyNumberFormat="1" applyFont="1" applyBorder="1" applyAlignment="1" applyProtection="1">
      <alignment horizontal="center" vertical="center" wrapText="1"/>
      <protection locked="0"/>
    </xf>
    <xf numFmtId="49" fontId="6" fillId="0" borderId="15" xfId="2" applyNumberFormat="1" applyFont="1" applyBorder="1" applyAlignment="1" applyProtection="1">
      <alignment horizontal="center" vertical="center"/>
      <protection locked="0"/>
    </xf>
    <xf numFmtId="49" fontId="7" fillId="0" borderId="11" xfId="2" applyNumberFormat="1" applyFont="1" applyBorder="1" applyAlignment="1" applyProtection="1">
      <alignment horizontal="center" vertical="center"/>
      <protection locked="0"/>
    </xf>
    <xf numFmtId="49" fontId="7" fillId="0" borderId="5" xfId="2" applyNumberFormat="1" applyFont="1" applyBorder="1" applyAlignment="1" applyProtection="1">
      <alignment horizontal="center" vertical="center"/>
      <protection locked="0"/>
    </xf>
    <xf numFmtId="49" fontId="7" fillId="0" borderId="8" xfId="2" applyNumberFormat="1" applyFont="1" applyBorder="1" applyAlignment="1" applyProtection="1">
      <alignment horizontal="center" vertical="center"/>
      <protection locked="0"/>
    </xf>
    <xf numFmtId="164" fontId="6" fillId="0" borderId="8" xfId="2" applyFont="1" applyBorder="1" applyAlignment="1">
      <alignment vertical="center"/>
    </xf>
    <xf numFmtId="164" fontId="6" fillId="0" borderId="10" xfId="2" applyFont="1" applyBorder="1" applyAlignment="1">
      <alignment vertical="center"/>
    </xf>
    <xf numFmtId="49" fontId="7" fillId="0" borderId="11" xfId="2" applyNumberFormat="1" applyFont="1" applyBorder="1" applyAlignment="1">
      <alignment vertical="center"/>
    </xf>
    <xf numFmtId="49" fontId="6" fillId="0" borderId="11" xfId="2" applyNumberFormat="1" applyFont="1" applyBorder="1" applyAlignment="1">
      <alignment horizontal="center" vertical="center"/>
    </xf>
    <xf numFmtId="164" fontId="6" fillId="0" borderId="19" xfId="2" applyFont="1" applyBorder="1" applyAlignment="1">
      <alignment vertical="center"/>
    </xf>
    <xf numFmtId="164" fontId="6" fillId="0" borderId="5" xfId="2" applyFont="1" applyBorder="1" applyAlignment="1">
      <alignment vertical="center"/>
    </xf>
    <xf numFmtId="49" fontId="7" fillId="0" borderId="6" xfId="2" applyNumberFormat="1" applyFont="1" applyBorder="1" applyAlignment="1">
      <alignment horizontal="center" vertical="center"/>
    </xf>
    <xf numFmtId="164" fontId="6" fillId="0" borderId="17" xfId="2" applyFont="1" applyBorder="1" applyAlignment="1">
      <alignment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vertical="center"/>
    </xf>
    <xf numFmtId="164" fontId="6" fillId="0" borderId="21" xfId="2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6" fillId="0" borderId="3" xfId="2" applyNumberFormat="1" applyFont="1" applyBorder="1" applyAlignment="1">
      <alignment horizontal="center" vertical="center"/>
    </xf>
    <xf numFmtId="9" fontId="7" fillId="0" borderId="9" xfId="2" applyNumberFormat="1" applyFont="1" applyBorder="1" applyAlignment="1">
      <alignment horizontal="center"/>
    </xf>
    <xf numFmtId="49" fontId="7" fillId="0" borderId="5" xfId="2" applyNumberFormat="1" applyFont="1" applyBorder="1" applyAlignment="1" applyProtection="1">
      <alignment horizontal="center" vertical="center" wrapText="1"/>
      <protection locked="0"/>
    </xf>
    <xf numFmtId="49" fontId="7" fillId="0" borderId="8" xfId="2" applyNumberFormat="1" applyFont="1" applyBorder="1" applyAlignment="1" applyProtection="1">
      <alignment horizontal="center" vertical="center" wrapText="1"/>
      <protection locked="0"/>
    </xf>
    <xf numFmtId="49" fontId="7" fillId="0" borderId="1" xfId="2" applyNumberFormat="1" applyFont="1" applyBorder="1" applyAlignment="1" applyProtection="1">
      <alignment horizontal="center" vertical="center" wrapText="1"/>
      <protection locked="0"/>
    </xf>
    <xf numFmtId="170" fontId="7" fillId="0" borderId="6" xfId="7" applyNumberFormat="1" applyFont="1" applyBorder="1" applyAlignment="1" applyProtection="1">
      <alignment horizontal="right" vertical="center" wrapText="1"/>
      <protection locked="0"/>
    </xf>
    <xf numFmtId="170" fontId="6" fillId="0" borderId="1" xfId="7" applyNumberFormat="1" applyFont="1" applyBorder="1" applyAlignment="1" applyProtection="1">
      <alignment horizontal="right" vertical="center" wrapText="1"/>
      <protection locked="0"/>
    </xf>
    <xf numFmtId="170" fontId="7" fillId="0" borderId="1" xfId="7" applyNumberFormat="1" applyFont="1" applyBorder="1" applyAlignment="1" applyProtection="1">
      <alignment horizontal="right" vertical="center" wrapText="1"/>
      <protection locked="0"/>
    </xf>
    <xf numFmtId="49" fontId="7" fillId="0" borderId="4" xfId="2" applyNumberFormat="1" applyFont="1" applyBorder="1" applyAlignment="1">
      <alignment horizontal="center" vertical="center"/>
    </xf>
    <xf numFmtId="170" fontId="6" fillId="0" borderId="29" xfId="7" applyNumberFormat="1" applyFont="1" applyBorder="1" applyAlignment="1" applyProtection="1">
      <alignment horizontal="right" vertical="center" wrapText="1"/>
      <protection locked="0"/>
    </xf>
    <xf numFmtId="170" fontId="6" fillId="0" borderId="2" xfId="7" applyNumberFormat="1" applyFont="1" applyBorder="1" applyAlignment="1" applyProtection="1">
      <alignment horizontal="right" vertical="center" wrapText="1"/>
      <protection locked="0"/>
    </xf>
    <xf numFmtId="170" fontId="12" fillId="0" borderId="2" xfId="7" applyNumberFormat="1" applyFont="1" applyBorder="1" applyAlignment="1" applyProtection="1">
      <alignment horizontal="right" vertical="center" wrapText="1"/>
      <protection locked="0"/>
    </xf>
    <xf numFmtId="170" fontId="6" fillId="0" borderId="2" xfId="7" applyNumberFormat="1" applyFont="1" applyBorder="1" applyAlignment="1" applyProtection="1">
      <alignment vertical="center" wrapText="1"/>
      <protection locked="0"/>
    </xf>
    <xf numFmtId="170" fontId="7" fillId="0" borderId="2" xfId="7" applyNumberFormat="1" applyFont="1" applyBorder="1" applyAlignment="1" applyProtection="1">
      <alignment horizontal="right" vertical="center" wrapText="1"/>
      <protection locked="0"/>
    </xf>
    <xf numFmtId="170" fontId="11" fillId="0" borderId="2" xfId="7" applyNumberFormat="1" applyFont="1" applyBorder="1" applyAlignment="1" applyProtection="1">
      <alignment horizontal="right" vertical="center" wrapText="1"/>
      <protection locked="0"/>
    </xf>
    <xf numFmtId="170" fontId="12" fillId="0" borderId="13" xfId="7" applyNumberFormat="1" applyFont="1" applyBorder="1" applyAlignment="1" applyProtection="1">
      <alignment horizontal="right" vertical="center" wrapText="1"/>
      <protection locked="0"/>
    </xf>
    <xf numFmtId="170" fontId="7" fillId="0" borderId="28" xfId="7" applyNumberFormat="1" applyFont="1" applyBorder="1" applyAlignment="1" applyProtection="1">
      <alignment horizontal="right" vertical="center"/>
      <protection locked="0"/>
    </xf>
    <xf numFmtId="170" fontId="7" fillId="0" borderId="2" xfId="7" applyNumberFormat="1" applyFont="1" applyBorder="1" applyAlignment="1" applyProtection="1">
      <alignment vertical="center"/>
      <protection locked="0"/>
    </xf>
    <xf numFmtId="170" fontId="6" fillId="0" borderId="2" xfId="7" applyNumberFormat="1" applyFont="1" applyBorder="1" applyAlignment="1" applyProtection="1">
      <alignment vertical="center"/>
      <protection locked="0"/>
    </xf>
    <xf numFmtId="170" fontId="12" fillId="0" borderId="2" xfId="7" applyNumberFormat="1" applyFont="1" applyBorder="1" applyAlignment="1" applyProtection="1">
      <alignment horizontal="right" vertical="center"/>
      <protection locked="0"/>
    </xf>
    <xf numFmtId="170" fontId="6" fillId="0" borderId="2" xfId="7" applyNumberFormat="1" applyFont="1" applyBorder="1" applyAlignment="1" applyProtection="1">
      <alignment horizontal="right" vertical="center"/>
      <protection locked="0"/>
    </xf>
    <xf numFmtId="170" fontId="7" fillId="0" borderId="2" xfId="7" applyNumberFormat="1" applyFont="1" applyBorder="1" applyAlignment="1" applyProtection="1">
      <alignment horizontal="right" vertical="center"/>
      <protection locked="0"/>
    </xf>
    <xf numFmtId="170" fontId="6" fillId="0" borderId="13" xfId="7" applyNumberFormat="1" applyFont="1" applyBorder="1" applyAlignment="1" applyProtection="1">
      <alignment horizontal="right" vertical="center"/>
      <protection locked="0"/>
    </xf>
    <xf numFmtId="49" fontId="7" fillId="0" borderId="19" xfId="2" applyNumberFormat="1" applyFont="1" applyBorder="1" applyAlignment="1" applyProtection="1">
      <alignment horizontal="left" vertical="center"/>
      <protection locked="0"/>
    </xf>
    <xf numFmtId="49" fontId="7" fillId="0" borderId="4" xfId="2" applyNumberFormat="1" applyFont="1" applyBorder="1" applyAlignment="1" applyProtection="1">
      <alignment horizontal="center" vertical="center"/>
      <protection locked="0"/>
    </xf>
    <xf numFmtId="170" fontId="7" fillId="0" borderId="6" xfId="2" applyNumberFormat="1" applyFont="1" applyBorder="1" applyAlignment="1">
      <alignment horizontal="right" vertical="center"/>
    </xf>
    <xf numFmtId="170" fontId="7" fillId="0" borderId="29" xfId="7" applyNumberFormat="1" applyFont="1" applyBorder="1" applyAlignment="1" applyProtection="1">
      <alignment horizontal="right" vertical="center"/>
      <protection locked="0"/>
    </xf>
    <xf numFmtId="170" fontId="12" fillId="0" borderId="2" xfId="7" applyNumberFormat="1" applyFont="1" applyBorder="1" applyAlignment="1">
      <alignment vertical="center"/>
    </xf>
    <xf numFmtId="49" fontId="7" fillId="0" borderId="17" xfId="2" applyNumberFormat="1" applyFont="1" applyBorder="1" applyAlignment="1" applyProtection="1">
      <alignment horizontal="center" vertical="center" wrapText="1"/>
      <protection locked="0"/>
    </xf>
    <xf numFmtId="170" fontId="6" fillId="0" borderId="30" xfId="7" applyNumberFormat="1" applyFont="1" applyBorder="1" applyAlignment="1" applyProtection="1">
      <alignment horizontal="right" vertical="center"/>
      <protection locked="0"/>
    </xf>
    <xf numFmtId="49" fontId="7" fillId="0" borderId="3" xfId="2" applyNumberFormat="1" applyFont="1" applyBorder="1" applyAlignment="1">
      <alignment horizontal="center" vertical="center"/>
    </xf>
    <xf numFmtId="164" fontId="17" fillId="0" borderId="18" xfId="2" applyFont="1" applyBorder="1" applyAlignment="1" applyProtection="1">
      <alignment horizontal="center" vertical="center"/>
      <protection locked="0"/>
    </xf>
    <xf numFmtId="49" fontId="7" fillId="4" borderId="33" xfId="2" applyNumberFormat="1" applyFont="1" applyFill="1" applyBorder="1" applyAlignment="1" applyProtection="1">
      <alignment horizontal="center" vertical="center" wrapText="1"/>
      <protection locked="0"/>
    </xf>
    <xf numFmtId="171" fontId="7" fillId="0" borderId="9" xfId="2" applyNumberFormat="1" applyFont="1" applyBorder="1" applyAlignment="1">
      <alignment horizontal="center"/>
    </xf>
    <xf numFmtId="171" fontId="18" fillId="5" borderId="18" xfId="2" applyNumberFormat="1" applyFont="1" applyFill="1" applyBorder="1" applyAlignment="1">
      <alignment horizontal="center"/>
    </xf>
    <xf numFmtId="171" fontId="7" fillId="0" borderId="37" xfId="2" applyNumberFormat="1" applyFont="1" applyBorder="1" applyAlignment="1">
      <alignment horizontal="center"/>
    </xf>
    <xf numFmtId="171" fontId="18" fillId="4" borderId="18" xfId="2" applyNumberFormat="1" applyFont="1" applyFill="1" applyBorder="1" applyAlignment="1">
      <alignment horizontal="center"/>
    </xf>
    <xf numFmtId="171" fontId="7" fillId="0" borderId="7" xfId="2" applyNumberFormat="1" applyFont="1" applyBorder="1" applyAlignment="1">
      <alignment horizontal="right" vertical="center"/>
    </xf>
    <xf numFmtId="9" fontId="7" fillId="0" borderId="9" xfId="2" applyNumberFormat="1" applyFont="1" applyBorder="1" applyAlignment="1">
      <alignment horizontal="right"/>
    </xf>
    <xf numFmtId="171" fontId="7" fillId="0" borderId="9" xfId="2" applyNumberFormat="1" applyFont="1" applyBorder="1" applyAlignment="1">
      <alignment horizontal="right" vertical="center"/>
    </xf>
    <xf numFmtId="171" fontId="6" fillId="0" borderId="9" xfId="2" applyNumberFormat="1" applyFont="1" applyBorder="1" applyAlignment="1">
      <alignment horizontal="right" vertical="center"/>
    </xf>
    <xf numFmtId="171" fontId="6" fillId="0" borderId="9" xfId="2" applyNumberFormat="1" applyFont="1" applyBorder="1" applyAlignment="1">
      <alignment horizontal="right"/>
    </xf>
    <xf numFmtId="171" fontId="7" fillId="0" borderId="9" xfId="2" applyNumberFormat="1" applyFont="1" applyBorder="1" applyAlignment="1">
      <alignment horizontal="right"/>
    </xf>
    <xf numFmtId="171" fontId="7" fillId="0" borderId="12" xfId="2" applyNumberFormat="1" applyFont="1" applyBorder="1" applyAlignment="1">
      <alignment horizontal="right"/>
    </xf>
    <xf numFmtId="171" fontId="7" fillId="0" borderId="7" xfId="2" applyNumberFormat="1" applyFont="1" applyBorder="1" applyAlignment="1">
      <alignment horizontal="right"/>
    </xf>
    <xf numFmtId="171" fontId="21" fillId="3" borderId="18" xfId="2" applyNumberFormat="1" applyFont="1" applyFill="1" applyBorder="1" applyAlignment="1">
      <alignment horizontal="right"/>
    </xf>
    <xf numFmtId="171" fontId="6" fillId="0" borderId="12" xfId="2" applyNumberFormat="1" applyFont="1" applyBorder="1" applyAlignment="1">
      <alignment horizontal="right"/>
    </xf>
    <xf numFmtId="9" fontId="7" fillId="0" borderId="12" xfId="2" applyNumberFormat="1" applyFont="1" applyBorder="1" applyAlignment="1">
      <alignment horizontal="right"/>
    </xf>
    <xf numFmtId="171" fontId="18" fillId="5" borderId="18" xfId="2" applyNumberFormat="1" applyFont="1" applyFill="1" applyBorder="1" applyAlignment="1">
      <alignment horizontal="right"/>
    </xf>
    <xf numFmtId="170" fontId="7" fillId="0" borderId="11" xfId="7" applyNumberFormat="1" applyFont="1" applyBorder="1" applyAlignment="1" applyProtection="1">
      <alignment horizontal="right" vertical="center"/>
      <protection locked="0"/>
    </xf>
    <xf numFmtId="164" fontId="18" fillId="0" borderId="0" xfId="2" applyFont="1" applyAlignment="1" applyProtection="1">
      <alignment horizontal="center" vertical="center" wrapText="1"/>
      <protection locked="0"/>
    </xf>
    <xf numFmtId="49" fontId="7" fillId="0" borderId="11" xfId="2" applyNumberFormat="1" applyFont="1" applyBorder="1" applyAlignment="1" applyProtection="1">
      <alignment horizontal="left" vertical="center"/>
      <protection locked="0"/>
    </xf>
    <xf numFmtId="170" fontId="23" fillId="0" borderId="2" xfId="7" applyNumberFormat="1" applyFont="1" applyBorder="1" applyAlignment="1" applyProtection="1">
      <alignment horizontal="right" vertical="center"/>
      <protection locked="0"/>
    </xf>
    <xf numFmtId="170" fontId="7" fillId="0" borderId="13" xfId="7" applyNumberFormat="1" applyFont="1" applyBorder="1" applyAlignment="1" applyProtection="1">
      <alignment horizontal="right" vertical="center" wrapText="1"/>
      <protection locked="0"/>
    </xf>
    <xf numFmtId="49" fontId="18" fillId="2" borderId="36" xfId="2" applyNumberFormat="1" applyFont="1" applyFill="1" applyBorder="1" applyAlignment="1" applyProtection="1">
      <alignment horizontal="center" vertical="center" wrapText="1"/>
      <protection locked="0"/>
    </xf>
    <xf numFmtId="171" fontId="7" fillId="0" borderId="39" xfId="2" applyNumberFormat="1" applyFont="1" applyBorder="1" applyAlignment="1">
      <alignment horizontal="right"/>
    </xf>
    <xf numFmtId="49" fontId="7" fillId="0" borderId="1" xfId="2" applyNumberFormat="1" applyFont="1" applyBorder="1" applyAlignment="1" applyProtection="1">
      <alignment horizontal="center"/>
      <protection locked="0"/>
    </xf>
    <xf numFmtId="49" fontId="6" fillId="0" borderId="1" xfId="2" applyNumberFormat="1" applyFont="1" applyBorder="1" applyAlignment="1" applyProtection="1">
      <alignment vertical="center"/>
      <protection locked="0"/>
    </xf>
    <xf numFmtId="49" fontId="7" fillId="0" borderId="33" xfId="2" applyNumberFormat="1" applyFont="1" applyBorder="1" applyAlignment="1" applyProtection="1">
      <alignment horizontal="left" vertical="center"/>
      <protection locked="0"/>
    </xf>
    <xf numFmtId="49" fontId="7" fillId="0" borderId="8" xfId="2" applyNumberFormat="1" applyFont="1" applyBorder="1" applyAlignment="1" applyProtection="1">
      <alignment horizontal="left" vertical="center"/>
      <protection locked="0"/>
    </xf>
    <xf numFmtId="49" fontId="7" fillId="0" borderId="10" xfId="2" applyNumberFormat="1" applyFont="1" applyBorder="1" applyAlignment="1" applyProtection="1">
      <alignment horizontal="left" vertical="center"/>
      <protection locked="0"/>
    </xf>
    <xf numFmtId="170" fontId="7" fillId="0" borderId="13" xfId="7" applyNumberFormat="1" applyFont="1" applyBorder="1" applyAlignment="1" applyProtection="1">
      <alignment horizontal="right" vertical="center"/>
      <protection locked="0"/>
    </xf>
    <xf numFmtId="171" fontId="7" fillId="0" borderId="39" xfId="2" applyNumberFormat="1" applyFont="1" applyBorder="1" applyAlignment="1">
      <alignment horizontal="center"/>
    </xf>
    <xf numFmtId="164" fontId="20" fillId="0" borderId="5" xfId="2" applyFont="1" applyBorder="1" applyAlignment="1">
      <alignment horizontal="center" vertical="center"/>
    </xf>
    <xf numFmtId="164" fontId="20" fillId="0" borderId="6" xfId="2" applyFont="1" applyBorder="1" applyAlignment="1">
      <alignment horizontal="center" vertical="center"/>
    </xf>
    <xf numFmtId="49" fontId="7" fillId="0" borderId="6" xfId="2" applyNumberFormat="1" applyFont="1" applyBorder="1" applyAlignment="1" applyProtection="1">
      <alignment horizontal="center"/>
      <protection locked="0"/>
    </xf>
    <xf numFmtId="164" fontId="18" fillId="0" borderId="10" xfId="2" applyFont="1" applyBorder="1" applyAlignment="1">
      <alignment horizontal="center" vertical="center"/>
    </xf>
    <xf numFmtId="164" fontId="21" fillId="0" borderId="11" xfId="2" applyFont="1" applyBorder="1" applyAlignment="1">
      <alignment horizontal="center" vertical="center"/>
    </xf>
    <xf numFmtId="49" fontId="6" fillId="0" borderId="11" xfId="2" applyNumberFormat="1" applyFont="1" applyBorder="1" applyAlignment="1" applyProtection="1">
      <alignment horizontal="center"/>
      <protection locked="0"/>
    </xf>
    <xf numFmtId="164" fontId="7" fillId="0" borderId="38" xfId="2" applyFont="1" applyBorder="1" applyAlignment="1" applyProtection="1">
      <alignment vertical="center"/>
      <protection locked="0"/>
    </xf>
    <xf numFmtId="4" fontId="5" fillId="0" borderId="0" xfId="2" applyNumberFormat="1" applyFont="1" applyProtection="1">
      <protection locked="0"/>
    </xf>
    <xf numFmtId="170" fontId="6" fillId="0" borderId="2" xfId="7" applyNumberFormat="1" applyFont="1" applyFill="1" applyBorder="1" applyAlignment="1" applyProtection="1">
      <alignment horizontal="right" vertical="center"/>
      <protection locked="0"/>
    </xf>
    <xf numFmtId="170" fontId="23" fillId="0" borderId="2" xfId="7" applyNumberFormat="1" applyFont="1" applyFill="1" applyBorder="1" applyAlignment="1" applyProtection="1">
      <alignment horizontal="right" vertical="center" wrapText="1"/>
      <protection locked="0"/>
    </xf>
    <xf numFmtId="170" fontId="7" fillId="0" borderId="1" xfId="7" applyNumberFormat="1" applyFont="1" applyFill="1" applyBorder="1" applyAlignment="1" applyProtection="1">
      <alignment horizontal="right" vertical="center" wrapText="1"/>
      <protection locked="0"/>
    </xf>
    <xf numFmtId="170" fontId="6" fillId="0" borderId="1" xfId="7" applyNumberFormat="1" applyFont="1" applyFill="1" applyBorder="1" applyAlignment="1" applyProtection="1">
      <alignment horizontal="right" vertical="center" wrapText="1"/>
      <protection locked="0"/>
    </xf>
    <xf numFmtId="169" fontId="19" fillId="0" borderId="0" xfId="7" applyNumberFormat="1" applyFont="1" applyFill="1" applyBorder="1" applyAlignment="1">
      <alignment vertical="center"/>
    </xf>
    <xf numFmtId="170" fontId="18" fillId="4" borderId="36" xfId="7" applyNumberFormat="1" applyFont="1" applyFill="1" applyBorder="1" applyAlignment="1">
      <alignment vertical="center"/>
    </xf>
    <xf numFmtId="170" fontId="18" fillId="5" borderId="36" xfId="7" applyNumberFormat="1" applyFont="1" applyFill="1" applyBorder="1" applyAlignment="1">
      <alignment vertical="center"/>
    </xf>
    <xf numFmtId="164" fontId="6" fillId="0" borderId="15" xfId="2" applyFont="1" applyBorder="1" applyAlignment="1">
      <alignment horizontal="center" vertical="center"/>
    </xf>
    <xf numFmtId="172" fontId="19" fillId="3" borderId="27" xfId="7" applyNumberFormat="1" applyFont="1" applyFill="1" applyBorder="1" applyAlignment="1">
      <alignment vertical="center"/>
    </xf>
    <xf numFmtId="170" fontId="20" fillId="0" borderId="11" xfId="7" applyNumberFormat="1" applyFont="1" applyFill="1" applyBorder="1" applyAlignment="1" applyProtection="1">
      <alignment horizontal="right" vertical="center" wrapText="1"/>
    </xf>
    <xf numFmtId="49" fontId="7" fillId="0" borderId="14" xfId="2" applyNumberFormat="1" applyFont="1" applyBorder="1" applyAlignment="1" applyProtection="1">
      <alignment horizontal="center" vertical="center" wrapText="1"/>
      <protection locked="0"/>
    </xf>
    <xf numFmtId="49" fontId="7" fillId="0" borderId="1" xfId="2" applyNumberFormat="1" applyFont="1" applyBorder="1" applyAlignment="1" applyProtection="1">
      <alignment horizontal="left" vertical="center"/>
      <protection locked="0"/>
    </xf>
    <xf numFmtId="49" fontId="18" fillId="2" borderId="32" xfId="2" applyNumberFormat="1" applyFont="1" applyFill="1" applyBorder="1" applyAlignment="1" applyProtection="1">
      <alignment horizontal="center" vertical="center" wrapText="1"/>
      <protection locked="0"/>
    </xf>
    <xf numFmtId="49" fontId="18" fillId="4" borderId="34" xfId="2" applyNumberFormat="1" applyFont="1" applyFill="1" applyBorder="1" applyAlignment="1" applyProtection="1">
      <alignment horizontal="center" vertical="center" wrapText="1"/>
      <protection locked="0"/>
    </xf>
    <xf numFmtId="49" fontId="18" fillId="4" borderId="32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2" applyNumberFormat="1" applyFont="1" applyBorder="1" applyAlignment="1" applyProtection="1">
      <alignment horizontal="left" vertical="center" wrapText="1"/>
      <protection locked="0"/>
    </xf>
    <xf numFmtId="164" fontId="5" fillId="0" borderId="0" xfId="2" applyFont="1" applyBorder="1" applyProtection="1">
      <protection locked="0"/>
    </xf>
    <xf numFmtId="170" fontId="7" fillId="0" borderId="29" xfId="7" applyNumberFormat="1" applyFont="1" applyFill="1" applyBorder="1" applyAlignment="1" applyProtection="1">
      <alignment horizontal="right" vertical="center" wrapText="1"/>
      <protection locked="0"/>
    </xf>
    <xf numFmtId="170" fontId="6" fillId="0" borderId="2" xfId="7" applyNumberFormat="1" applyFont="1" applyFill="1" applyBorder="1" applyAlignment="1" applyProtection="1">
      <alignment horizontal="right" vertical="center" wrapText="1"/>
      <protection locked="0"/>
    </xf>
    <xf numFmtId="170" fontId="6" fillId="0" borderId="13" xfId="7" applyNumberFormat="1" applyFont="1" applyFill="1" applyBorder="1" applyAlignment="1" applyProtection="1">
      <alignment horizontal="right" vertical="center" wrapText="1"/>
      <protection locked="0"/>
    </xf>
    <xf numFmtId="170" fontId="6" fillId="0" borderId="28" xfId="7" applyNumberFormat="1" applyFont="1" applyFill="1" applyBorder="1" applyAlignment="1" applyProtection="1">
      <alignment horizontal="center" vertical="center" wrapText="1"/>
      <protection locked="0"/>
    </xf>
    <xf numFmtId="170" fontId="7" fillId="0" borderId="28" xfId="7" applyNumberFormat="1" applyFont="1" applyFill="1" applyBorder="1" applyAlignment="1" applyProtection="1">
      <alignment horizontal="center" vertical="center" wrapText="1"/>
      <protection locked="0"/>
    </xf>
    <xf numFmtId="170" fontId="6" fillId="0" borderId="2" xfId="7" applyNumberFormat="1" applyFont="1" applyFill="1" applyBorder="1" applyAlignment="1" applyProtection="1">
      <alignment vertical="center" wrapText="1"/>
      <protection locked="0"/>
    </xf>
    <xf numFmtId="49" fontId="7" fillId="0" borderId="4" xfId="2" applyNumberFormat="1" applyFont="1" applyBorder="1" applyAlignment="1" applyProtection="1">
      <alignment horizontal="left" vertical="center"/>
      <protection locked="0"/>
    </xf>
    <xf numFmtId="170" fontId="6" fillId="0" borderId="30" xfId="7" applyNumberFormat="1" applyFont="1" applyBorder="1" applyAlignment="1" applyProtection="1">
      <alignment horizontal="right" vertical="center" wrapText="1"/>
      <protection locked="0"/>
    </xf>
    <xf numFmtId="170" fontId="7" fillId="0" borderId="2" xfId="7" applyNumberFormat="1" applyFont="1" applyFill="1" applyBorder="1" applyAlignment="1" applyProtection="1">
      <alignment horizontal="right" vertical="center"/>
      <protection locked="0"/>
    </xf>
    <xf numFmtId="49" fontId="7" fillId="0" borderId="23" xfId="2" applyNumberFormat="1" applyFont="1" applyBorder="1" applyAlignment="1" applyProtection="1">
      <alignment horizontal="center" vertical="center" wrapText="1"/>
      <protection locked="0"/>
    </xf>
    <xf numFmtId="164" fontId="6" fillId="0" borderId="2" xfId="2" applyFont="1" applyBorder="1" applyAlignment="1">
      <alignment horizontal="left" vertical="center"/>
    </xf>
    <xf numFmtId="164" fontId="6" fillId="0" borderId="25" xfId="2" applyFont="1" applyBorder="1" applyAlignment="1">
      <alignment horizontal="left" vertical="center"/>
    </xf>
    <xf numFmtId="164" fontId="6" fillId="0" borderId="15" xfId="2" applyFont="1" applyBorder="1" applyAlignment="1">
      <alignment horizontal="left" vertical="center"/>
    </xf>
    <xf numFmtId="171" fontId="18" fillId="0" borderId="0" xfId="2" applyNumberFormat="1" applyFont="1" applyBorder="1" applyAlignment="1">
      <alignment horizontal="right"/>
    </xf>
    <xf numFmtId="171" fontId="20" fillId="0" borderId="0" xfId="2" applyNumberFormat="1" applyFont="1" applyBorder="1" applyAlignment="1">
      <alignment horizontal="right"/>
    </xf>
    <xf numFmtId="49" fontId="17" fillId="0" borderId="0" xfId="2" applyNumberFormat="1" applyFont="1" applyBorder="1" applyAlignment="1" applyProtection="1">
      <alignment horizontal="right" wrapText="1"/>
      <protection locked="0"/>
    </xf>
    <xf numFmtId="171" fontId="7" fillId="0" borderId="0" xfId="2" applyNumberFormat="1" applyFont="1" applyBorder="1" applyAlignment="1">
      <alignment horizontal="right"/>
    </xf>
    <xf numFmtId="171" fontId="21" fillId="0" borderId="0" xfId="2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64" fontId="18" fillId="0" borderId="0" xfId="2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/>
    </xf>
    <xf numFmtId="164" fontId="6" fillId="0" borderId="0" xfId="2" applyFont="1" applyBorder="1" applyAlignment="1" applyProtection="1">
      <alignment horizontal="left" vertical="center" wrapText="1"/>
      <protection locked="0"/>
    </xf>
    <xf numFmtId="164" fontId="7" fillId="0" borderId="0" xfId="2" applyFont="1" applyBorder="1" applyAlignment="1" applyProtection="1">
      <alignment horizontal="center" vertical="center" wrapText="1"/>
      <protection locked="0"/>
    </xf>
    <xf numFmtId="166" fontId="5" fillId="0" borderId="0" xfId="2" applyNumberFormat="1" applyFont="1" applyBorder="1" applyProtection="1">
      <protection locked="0"/>
    </xf>
    <xf numFmtId="164" fontId="7" fillId="0" borderId="0" xfId="2" applyFont="1" applyBorder="1" applyAlignment="1" applyProtection="1">
      <alignment vertical="center"/>
      <protection locked="0"/>
    </xf>
    <xf numFmtId="49" fontId="19" fillId="0" borderId="0" xfId="2" applyNumberFormat="1" applyFont="1" applyBorder="1" applyAlignment="1" applyProtection="1">
      <alignment horizontal="center" vertical="center" wrapText="1"/>
      <protection locked="0"/>
    </xf>
    <xf numFmtId="164" fontId="17" fillId="0" borderId="0" xfId="2" applyFont="1" applyBorder="1" applyAlignment="1" applyProtection="1">
      <alignment horizontal="center" vertical="center"/>
      <protection locked="0"/>
    </xf>
    <xf numFmtId="171" fontId="7" fillId="0" borderId="0" xfId="2" applyNumberFormat="1" applyFont="1" applyBorder="1" applyAlignment="1">
      <alignment horizontal="right" vertical="center"/>
    </xf>
    <xf numFmtId="9" fontId="7" fillId="0" borderId="0" xfId="2" applyNumberFormat="1" applyFont="1" applyBorder="1" applyAlignment="1">
      <alignment horizontal="right"/>
    </xf>
    <xf numFmtId="171" fontId="6" fillId="0" borderId="0" xfId="2" applyNumberFormat="1" applyFont="1" applyBorder="1" applyAlignment="1">
      <alignment horizontal="right" vertical="center"/>
    </xf>
    <xf numFmtId="171" fontId="6" fillId="0" borderId="0" xfId="2" applyNumberFormat="1" applyFont="1" applyBorder="1" applyAlignment="1">
      <alignment horizontal="right"/>
    </xf>
    <xf numFmtId="171" fontId="21" fillId="0" borderId="0" xfId="2" applyNumberFormat="1" applyFont="1" applyBorder="1" applyAlignment="1">
      <alignment horizontal="right"/>
    </xf>
    <xf numFmtId="171" fontId="22" fillId="0" borderId="0" xfId="2" applyNumberFormat="1" applyFont="1" applyBorder="1" applyAlignment="1">
      <alignment horizontal="right"/>
    </xf>
    <xf numFmtId="9" fontId="7" fillId="0" borderId="0" xfId="2" applyNumberFormat="1" applyFont="1" applyBorder="1" applyAlignment="1">
      <alignment horizontal="center"/>
    </xf>
    <xf numFmtId="171" fontId="7" fillId="0" borderId="0" xfId="2" applyNumberFormat="1" applyFont="1" applyBorder="1" applyAlignment="1">
      <alignment horizontal="center"/>
    </xf>
    <xf numFmtId="171" fontId="18" fillId="0" borderId="0" xfId="2" applyNumberFormat="1" applyFont="1" applyBorder="1" applyAlignment="1">
      <alignment horizontal="center"/>
    </xf>
    <xf numFmtId="164" fontId="14" fillId="0" borderId="0" xfId="2" applyFont="1" applyBorder="1" applyProtection="1">
      <protection locked="0"/>
    </xf>
    <xf numFmtId="164" fontId="7" fillId="0" borderId="0" xfId="2" applyFont="1" applyBorder="1" applyAlignment="1">
      <alignment horizontal="center"/>
    </xf>
    <xf numFmtId="49" fontId="19" fillId="2" borderId="36" xfId="2" applyNumberFormat="1" applyFont="1" applyFill="1" applyBorder="1" applyAlignment="1" applyProtection="1">
      <alignment horizontal="center" vertical="center" wrapText="1"/>
      <protection locked="0"/>
    </xf>
    <xf numFmtId="164" fontId="5" fillId="0" borderId="12" xfId="2" applyFont="1" applyBorder="1" applyProtection="1">
      <protection locked="0"/>
    </xf>
    <xf numFmtId="4" fontId="19" fillId="3" borderId="27" xfId="7" applyNumberFormat="1" applyFont="1" applyFill="1" applyBorder="1" applyAlignment="1">
      <alignment vertical="center"/>
    </xf>
    <xf numFmtId="170" fontId="6" fillId="0" borderId="2" xfId="7" applyNumberFormat="1" applyFont="1" applyFill="1" applyBorder="1"/>
    <xf numFmtId="170" fontId="7" fillId="0" borderId="2" xfId="7" applyNumberFormat="1" applyFont="1" applyFill="1" applyBorder="1" applyAlignment="1" applyProtection="1">
      <alignment horizontal="right" vertical="center" wrapText="1"/>
      <protection locked="0"/>
    </xf>
    <xf numFmtId="170" fontId="18" fillId="2" borderId="27" xfId="7" applyNumberFormat="1" applyFont="1" applyFill="1" applyBorder="1" applyAlignment="1" applyProtection="1">
      <alignment horizontal="right" vertical="center" wrapText="1"/>
      <protection locked="0"/>
    </xf>
    <xf numFmtId="171" fontId="18" fillId="2" borderId="18" xfId="2" applyNumberFormat="1" applyFont="1" applyFill="1" applyBorder="1" applyAlignment="1">
      <alignment horizontal="right"/>
    </xf>
    <xf numFmtId="170" fontId="23" fillId="0" borderId="2" xfId="7" applyNumberFormat="1" applyFont="1" applyFill="1" applyBorder="1" applyAlignment="1" applyProtection="1">
      <alignment horizontal="right" vertical="center"/>
      <protection locked="0"/>
    </xf>
    <xf numFmtId="170" fontId="6" fillId="0" borderId="13" xfId="7" applyNumberFormat="1" applyFont="1" applyFill="1" applyBorder="1" applyAlignment="1" applyProtection="1">
      <alignment horizontal="right" vertical="center"/>
      <protection locked="0"/>
    </xf>
    <xf numFmtId="170" fontId="6" fillId="6" borderId="2" xfId="7" applyNumberFormat="1" applyFont="1" applyFill="1" applyBorder="1" applyAlignment="1" applyProtection="1">
      <alignment horizontal="right" vertical="center"/>
      <protection locked="0"/>
    </xf>
    <xf numFmtId="170" fontId="22" fillId="0" borderId="2" xfId="7" applyNumberFormat="1" applyFont="1" applyBorder="1" applyAlignment="1" applyProtection="1">
      <alignment horizontal="right" vertical="center"/>
      <protection locked="0"/>
    </xf>
    <xf numFmtId="49" fontId="6" fillId="6" borderId="1" xfId="2" applyNumberFormat="1" applyFont="1" applyFill="1" applyBorder="1" applyAlignment="1">
      <alignment horizontal="center" vertical="center"/>
    </xf>
    <xf numFmtId="170" fontId="7" fillId="6" borderId="2" xfId="7" applyNumberFormat="1" applyFont="1" applyFill="1" applyBorder="1" applyAlignment="1" applyProtection="1">
      <alignment vertical="center"/>
      <protection locked="0"/>
    </xf>
    <xf numFmtId="49" fontId="7" fillId="6" borderId="1" xfId="2" applyNumberFormat="1" applyFont="1" applyFill="1" applyBorder="1" applyAlignment="1">
      <alignment horizontal="center" vertical="center"/>
    </xf>
    <xf numFmtId="171" fontId="6" fillId="6" borderId="9" xfId="2" applyNumberFormat="1" applyFont="1" applyFill="1" applyBorder="1" applyAlignment="1">
      <alignment horizontal="right"/>
    </xf>
    <xf numFmtId="170" fontId="7" fillId="6" borderId="2" xfId="7" applyNumberFormat="1" applyFont="1" applyFill="1" applyBorder="1" applyAlignment="1" applyProtection="1">
      <alignment horizontal="right" vertical="center"/>
      <protection locked="0"/>
    </xf>
    <xf numFmtId="171" fontId="7" fillId="6" borderId="9" xfId="2" applyNumberFormat="1" applyFont="1" applyFill="1" applyBorder="1" applyAlignment="1">
      <alignment horizontal="right"/>
    </xf>
    <xf numFmtId="170" fontId="23" fillId="0" borderId="11" xfId="7" applyNumberFormat="1" applyFont="1" applyFill="1" applyBorder="1" applyAlignment="1">
      <alignment vertical="center"/>
    </xf>
    <xf numFmtId="49" fontId="10" fillId="0" borderId="1" xfId="2" applyNumberFormat="1" applyFont="1" applyBorder="1" applyAlignment="1" applyProtection="1">
      <alignment horizontal="center" vertical="center" wrapText="1"/>
      <protection locked="0"/>
    </xf>
    <xf numFmtId="164" fontId="20" fillId="0" borderId="33" xfId="2" applyFont="1" applyBorder="1" applyAlignment="1">
      <alignment horizontal="center" vertical="center"/>
    </xf>
    <xf numFmtId="164" fontId="20" fillId="0" borderId="43" xfId="2" applyFont="1" applyBorder="1" applyAlignment="1">
      <alignment horizontal="center" vertical="center"/>
    </xf>
    <xf numFmtId="49" fontId="7" fillId="0" borderId="43" xfId="2" applyNumberFormat="1" applyFont="1" applyBorder="1" applyAlignment="1" applyProtection="1">
      <alignment horizontal="left" vertical="center"/>
      <protection locked="0"/>
    </xf>
    <xf numFmtId="49" fontId="7" fillId="0" borderId="31" xfId="2" applyNumberFormat="1" applyFont="1" applyBorder="1" applyAlignment="1" applyProtection="1">
      <alignment horizontal="left" vertical="center"/>
      <protection locked="0"/>
    </xf>
    <xf numFmtId="49" fontId="7" fillId="0" borderId="34" xfId="2" applyNumberFormat="1" applyFont="1" applyBorder="1" applyAlignment="1" applyProtection="1">
      <alignment horizontal="left" vertical="center"/>
      <protection locked="0"/>
    </xf>
    <xf numFmtId="49" fontId="7" fillId="0" borderId="44" xfId="2" applyNumberFormat="1" applyFont="1" applyBorder="1" applyAlignment="1" applyProtection="1">
      <alignment horizontal="left" vertical="center"/>
      <protection locked="0"/>
    </xf>
    <xf numFmtId="170" fontId="20" fillId="0" borderId="43" xfId="7" applyNumberFormat="1" applyFont="1" applyFill="1" applyBorder="1" applyAlignment="1" applyProtection="1">
      <alignment horizontal="right" vertical="center" wrapText="1"/>
    </xf>
    <xf numFmtId="171" fontId="6" fillId="0" borderId="37" xfId="2" applyNumberFormat="1" applyFont="1" applyBorder="1" applyAlignment="1">
      <alignment horizontal="right"/>
    </xf>
    <xf numFmtId="170" fontId="20" fillId="0" borderId="6" xfId="7" applyNumberFormat="1" applyFont="1" applyFill="1" applyBorder="1" applyAlignment="1" applyProtection="1">
      <alignment horizontal="right" vertical="center" wrapText="1"/>
    </xf>
    <xf numFmtId="171" fontId="6" fillId="0" borderId="7" xfId="2" applyNumberFormat="1" applyFont="1" applyBorder="1" applyAlignment="1">
      <alignment horizontal="right"/>
    </xf>
    <xf numFmtId="170" fontId="23" fillId="0" borderId="2" xfId="7" applyNumberFormat="1" applyFont="1" applyBorder="1" applyAlignment="1" applyProtection="1">
      <alignment horizontal="right" vertical="center" wrapText="1"/>
      <protection locked="0"/>
    </xf>
    <xf numFmtId="170" fontId="7" fillId="0" borderId="13" xfId="7" applyNumberFormat="1" applyFont="1" applyFill="1" applyBorder="1" applyAlignment="1" applyProtection="1">
      <alignment horizontal="right" vertical="center" wrapText="1"/>
      <protection locked="0"/>
    </xf>
    <xf numFmtId="49" fontId="19" fillId="4" borderId="32" xfId="2" applyNumberFormat="1" applyFont="1" applyFill="1" applyBorder="1" applyAlignment="1" applyProtection="1">
      <alignment horizontal="center" vertical="center" wrapText="1"/>
      <protection locked="0"/>
    </xf>
    <xf numFmtId="49" fontId="18" fillId="4" borderId="36" xfId="2" applyNumberFormat="1" applyFont="1" applyFill="1" applyBorder="1" applyAlignment="1" applyProtection="1">
      <alignment horizontal="center" vertical="center" wrapText="1"/>
      <protection locked="0"/>
    </xf>
    <xf numFmtId="49" fontId="17" fillId="0" borderId="18" xfId="2" applyNumberFormat="1" applyFont="1" applyBorder="1" applyAlignment="1" applyProtection="1">
      <alignment horizontal="center" wrapText="1"/>
      <protection locked="0"/>
    </xf>
    <xf numFmtId="170" fontId="25" fillId="0" borderId="11" xfId="7" applyNumberFormat="1" applyFont="1" applyFill="1" applyBorder="1" applyAlignment="1" applyProtection="1">
      <alignment horizontal="right" vertical="center" wrapText="1"/>
    </xf>
    <xf numFmtId="170" fontId="6" fillId="0" borderId="2" xfId="7" applyNumberFormat="1" applyFont="1" applyFill="1" applyBorder="1" applyAlignment="1" applyProtection="1">
      <alignment vertical="center"/>
      <protection locked="0"/>
    </xf>
    <xf numFmtId="49" fontId="24" fillId="2" borderId="33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2" applyNumberFormat="1" applyFont="1" applyBorder="1" applyAlignment="1" applyProtection="1">
      <alignment horizontal="left" vertical="center"/>
      <protection locked="0"/>
    </xf>
    <xf numFmtId="170" fontId="12" fillId="0" borderId="2" xfId="7" applyNumberFormat="1" applyFont="1" applyFill="1" applyBorder="1" applyAlignment="1" applyProtection="1">
      <alignment horizontal="center" vertical="center" wrapText="1"/>
      <protection locked="0"/>
    </xf>
    <xf numFmtId="170" fontId="12" fillId="0" borderId="2" xfId="7" applyNumberFormat="1" applyFont="1" applyFill="1" applyBorder="1" applyAlignment="1" applyProtection="1">
      <alignment horizontal="right" vertical="center" wrapText="1"/>
      <protection locked="0"/>
    </xf>
    <xf numFmtId="172" fontId="6" fillId="0" borderId="2" xfId="7" applyNumberFormat="1" applyFont="1" applyFill="1" applyBorder="1" applyAlignment="1" applyProtection="1">
      <alignment horizontal="right" vertical="center" wrapText="1"/>
      <protection locked="0"/>
    </xf>
    <xf numFmtId="164" fontId="13" fillId="0" borderId="0" xfId="2" applyFont="1" applyBorder="1" applyProtection="1">
      <protection locked="0"/>
    </xf>
    <xf numFmtId="170" fontId="7" fillId="0" borderId="27" xfId="7" applyNumberFormat="1" applyFont="1" applyFill="1" applyBorder="1" applyAlignment="1" applyProtection="1">
      <alignment horizontal="right" vertical="center"/>
      <protection locked="0"/>
    </xf>
    <xf numFmtId="170" fontId="23" fillId="6" borderId="2" xfId="7" applyNumberFormat="1" applyFont="1" applyFill="1" applyBorder="1" applyAlignment="1" applyProtection="1">
      <alignment horizontal="right" vertical="center"/>
      <protection locked="0"/>
    </xf>
    <xf numFmtId="170" fontId="23" fillId="0" borderId="2" xfId="7" applyNumberFormat="1" applyFont="1" applyFill="1" applyBorder="1" applyAlignment="1" applyProtection="1">
      <alignment vertical="center"/>
      <protection locked="0"/>
    </xf>
    <xf numFmtId="49" fontId="6" fillId="0" borderId="2" xfId="2" applyNumberFormat="1" applyFont="1" applyBorder="1" applyAlignment="1">
      <alignment vertical="center"/>
    </xf>
    <xf numFmtId="49" fontId="6" fillId="0" borderId="25" xfId="2" applyNumberFormat="1" applyFont="1" applyBorder="1" applyAlignment="1">
      <alignment vertical="center"/>
    </xf>
    <xf numFmtId="49" fontId="6" fillId="0" borderId="15" xfId="2" applyNumberFormat="1" applyFont="1" applyBorder="1" applyAlignment="1">
      <alignment vertical="center"/>
    </xf>
    <xf numFmtId="170" fontId="18" fillId="5" borderId="27" xfId="7" applyNumberFormat="1" applyFont="1" applyFill="1" applyBorder="1" applyAlignment="1">
      <alignment vertical="center"/>
    </xf>
    <xf numFmtId="164" fontId="6" fillId="0" borderId="0" xfId="2" applyFont="1" applyBorder="1" applyAlignment="1">
      <alignment horizontal="left" vertical="center"/>
    </xf>
    <xf numFmtId="164" fontId="9" fillId="0" borderId="0" xfId="2" applyFont="1" applyAlignment="1" applyProtection="1">
      <alignment horizontal="left" vertical="center" wrapText="1"/>
      <protection locked="0"/>
    </xf>
    <xf numFmtId="164" fontId="18" fillId="0" borderId="0" xfId="2" applyFont="1" applyAlignment="1">
      <alignment horizontal="center"/>
    </xf>
    <xf numFmtId="49" fontId="23" fillId="0" borderId="8" xfId="2" applyNumberFormat="1" applyFont="1" applyBorder="1" applyAlignment="1" applyProtection="1">
      <alignment horizontal="left" vertical="center" wrapText="1"/>
      <protection locked="0"/>
    </xf>
    <xf numFmtId="170" fontId="7" fillId="0" borderId="6" xfId="7" applyNumberFormat="1" applyFont="1" applyFill="1" applyBorder="1" applyAlignment="1" applyProtection="1">
      <alignment horizontal="right" vertical="center" wrapText="1"/>
      <protection locked="0"/>
    </xf>
    <xf numFmtId="170" fontId="6" fillId="0" borderId="11" xfId="7" applyNumberFormat="1" applyFont="1" applyBorder="1" applyAlignment="1" applyProtection="1">
      <alignment horizontal="right" vertical="center" wrapText="1"/>
      <protection locked="0"/>
    </xf>
    <xf numFmtId="171" fontId="7" fillId="0" borderId="39" xfId="2" applyNumberFormat="1" applyFont="1" applyBorder="1" applyAlignment="1">
      <alignment horizontal="right" vertical="center"/>
    </xf>
    <xf numFmtId="164" fontId="25" fillId="0" borderId="0" xfId="2" applyFont="1"/>
    <xf numFmtId="49" fontId="20" fillId="0" borderId="0" xfId="2" applyNumberFormat="1" applyFont="1"/>
    <xf numFmtId="0" fontId="25" fillId="0" borderId="0" xfId="0" applyFont="1"/>
    <xf numFmtId="164" fontId="25" fillId="0" borderId="0" xfId="2" applyFont="1" applyAlignment="1">
      <alignment horizontal="center"/>
    </xf>
    <xf numFmtId="164" fontId="25" fillId="0" borderId="0" xfId="2" applyFont="1" applyAlignment="1" applyProtection="1">
      <alignment horizontal="center"/>
      <protection locked="0"/>
    </xf>
    <xf numFmtId="164" fontId="9" fillId="0" borderId="0" xfId="2" applyFont="1" applyProtection="1">
      <protection locked="0"/>
    </xf>
    <xf numFmtId="164" fontId="30" fillId="0" borderId="0" xfId="2" applyFont="1" applyProtection="1">
      <protection locked="0"/>
    </xf>
    <xf numFmtId="165" fontId="20" fillId="0" borderId="0" xfId="2" applyNumberFormat="1" applyFont="1" applyAlignment="1" applyProtection="1">
      <alignment horizontal="center"/>
      <protection locked="0"/>
    </xf>
    <xf numFmtId="165" fontId="27" fillId="0" borderId="0" xfId="2" applyNumberFormat="1" applyFont="1" applyAlignment="1" applyProtection="1">
      <alignment horizontal="center" vertical="center"/>
      <protection locked="0"/>
    </xf>
    <xf numFmtId="49" fontId="6" fillId="0" borderId="2" xfId="2" applyNumberFormat="1" applyFont="1" applyBorder="1" applyAlignment="1">
      <alignment horizontal="left" vertical="center"/>
    </xf>
    <xf numFmtId="49" fontId="6" fillId="0" borderId="25" xfId="2" applyNumberFormat="1" applyFont="1" applyBorder="1" applyAlignment="1">
      <alignment horizontal="left" vertical="center"/>
    </xf>
    <xf numFmtId="49" fontId="6" fillId="0" borderId="15" xfId="2" applyNumberFormat="1" applyFont="1" applyBorder="1" applyAlignment="1">
      <alignment horizontal="left" vertical="center"/>
    </xf>
    <xf numFmtId="164" fontId="25" fillId="0" borderId="0" xfId="2" applyFont="1" applyAlignment="1">
      <alignment horizontal="left"/>
    </xf>
    <xf numFmtId="164" fontId="7" fillId="0" borderId="13" xfId="2" applyFont="1" applyBorder="1" applyAlignment="1">
      <alignment horizontal="left" vertical="center"/>
    </xf>
    <xf numFmtId="164" fontId="7" fillId="0" borderId="26" xfId="2" applyFont="1" applyBorder="1" applyAlignment="1">
      <alignment horizontal="left" vertical="center"/>
    </xf>
    <xf numFmtId="164" fontId="7" fillId="0" borderId="16" xfId="2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26" xfId="2" applyNumberFormat="1" applyFont="1" applyBorder="1" applyAlignment="1">
      <alignment horizontal="left" vertical="center"/>
    </xf>
    <xf numFmtId="49" fontId="7" fillId="0" borderId="16" xfId="2" applyNumberFormat="1" applyFont="1" applyBorder="1" applyAlignment="1">
      <alignment horizontal="left" vertical="center"/>
    </xf>
    <xf numFmtId="164" fontId="7" fillId="0" borderId="29" xfId="2" applyFont="1" applyBorder="1" applyAlignment="1">
      <alignment horizontal="left" vertical="center"/>
    </xf>
    <xf numFmtId="164" fontId="7" fillId="0" borderId="35" xfId="2" applyFont="1" applyBorder="1" applyAlignment="1">
      <alignment horizontal="left" vertical="center"/>
    </xf>
    <xf numFmtId="164" fontId="7" fillId="0" borderId="20" xfId="2" applyFont="1" applyBorder="1" applyAlignment="1">
      <alignment horizontal="left" vertical="center"/>
    </xf>
    <xf numFmtId="164" fontId="18" fillId="5" borderId="22" xfId="2" applyFont="1" applyFill="1" applyBorder="1" applyAlignment="1">
      <alignment horizontal="center" vertical="center"/>
    </xf>
    <xf numFmtId="164" fontId="18" fillId="5" borderId="23" xfId="2" applyFont="1" applyFill="1" applyBorder="1" applyAlignment="1">
      <alignment horizontal="center" vertical="center"/>
    </xf>
    <xf numFmtId="164" fontId="18" fillId="5" borderId="42" xfId="2" applyFont="1" applyFill="1" applyBorder="1" applyAlignment="1">
      <alignment horizontal="center" vertical="center"/>
    </xf>
    <xf numFmtId="164" fontId="18" fillId="4" borderId="22" xfId="2" applyFont="1" applyFill="1" applyBorder="1" applyAlignment="1">
      <alignment horizontal="center" vertical="center"/>
    </xf>
    <xf numFmtId="164" fontId="18" fillId="4" borderId="23" xfId="2" applyFont="1" applyFill="1" applyBorder="1" applyAlignment="1">
      <alignment horizontal="center" vertical="center"/>
    </xf>
    <xf numFmtId="164" fontId="18" fillId="4" borderId="24" xfId="2" applyFont="1" applyFill="1" applyBorder="1" applyAlignment="1">
      <alignment horizontal="center" vertical="center"/>
    </xf>
    <xf numFmtId="164" fontId="6" fillId="0" borderId="2" xfId="2" applyFont="1" applyBorder="1" applyAlignment="1">
      <alignment horizontal="left" vertical="center"/>
    </xf>
    <xf numFmtId="164" fontId="6" fillId="0" borderId="25" xfId="2" applyFont="1" applyBorder="1" applyAlignment="1">
      <alignment horizontal="left" vertical="center"/>
    </xf>
    <xf numFmtId="164" fontId="6" fillId="0" borderId="15" xfId="2" applyFont="1" applyBorder="1" applyAlignment="1">
      <alignment horizontal="left" vertical="center"/>
    </xf>
    <xf numFmtId="49" fontId="6" fillId="6" borderId="13" xfId="2" applyNumberFormat="1" applyFont="1" applyFill="1" applyBorder="1" applyAlignment="1" applyProtection="1">
      <alignment horizontal="left" vertical="center"/>
      <protection locked="0"/>
    </xf>
    <xf numFmtId="49" fontId="6" fillId="6" borderId="26" xfId="2" applyNumberFormat="1" applyFont="1" applyFill="1" applyBorder="1" applyAlignment="1" applyProtection="1">
      <alignment horizontal="left" vertical="center"/>
      <protection locked="0"/>
    </xf>
    <xf numFmtId="49" fontId="6" fillId="6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28" xfId="2" applyNumberFormat="1" applyFont="1" applyBorder="1" applyAlignment="1" applyProtection="1">
      <alignment horizontal="left" vertical="center"/>
      <protection locked="0"/>
    </xf>
    <xf numFmtId="49" fontId="7" fillId="0" borderId="40" xfId="2" applyNumberFormat="1" applyFont="1" applyBorder="1" applyAlignment="1" applyProtection="1">
      <alignment horizontal="left" vertical="center"/>
      <protection locked="0"/>
    </xf>
    <xf numFmtId="49" fontId="7" fillId="0" borderId="41" xfId="2" applyNumberFormat="1" applyFont="1" applyBorder="1" applyAlignment="1" applyProtection="1">
      <alignment horizontal="left" vertical="center"/>
      <protection locked="0"/>
    </xf>
    <xf numFmtId="164" fontId="7" fillId="0" borderId="2" xfId="2" applyFont="1" applyBorder="1" applyAlignment="1">
      <alignment horizontal="left" vertical="center"/>
    </xf>
    <xf numFmtId="164" fontId="7" fillId="0" borderId="25" xfId="2" applyFont="1" applyBorder="1" applyAlignment="1">
      <alignment horizontal="left" vertical="center"/>
    </xf>
    <xf numFmtId="164" fontId="7" fillId="0" borderId="15" xfId="2" applyFont="1" applyBorder="1" applyAlignment="1">
      <alignment horizontal="left" vertical="center"/>
    </xf>
    <xf numFmtId="164" fontId="7" fillId="0" borderId="28" xfId="2" applyFont="1" applyBorder="1" applyAlignment="1">
      <alignment horizontal="left" vertical="center"/>
    </xf>
    <xf numFmtId="164" fontId="7" fillId="0" borderId="40" xfId="2" applyFont="1" applyBorder="1" applyAlignment="1">
      <alignment horizontal="left" vertical="center"/>
    </xf>
    <xf numFmtId="164" fontId="7" fillId="0" borderId="41" xfId="2" applyFont="1" applyBorder="1" applyAlignment="1">
      <alignment horizontal="left" vertical="center"/>
    </xf>
    <xf numFmtId="164" fontId="6" fillId="0" borderId="13" xfId="2" applyFont="1" applyBorder="1" applyAlignment="1">
      <alignment horizontal="left" vertical="center"/>
    </xf>
    <xf numFmtId="164" fontId="6" fillId="0" borderId="26" xfId="2" applyFont="1" applyBorder="1" applyAlignment="1">
      <alignment horizontal="left" vertical="center"/>
    </xf>
    <xf numFmtId="164" fontId="6" fillId="0" borderId="16" xfId="2" applyFont="1" applyBorder="1" applyAlignment="1">
      <alignment horizontal="left" vertical="center"/>
    </xf>
    <xf numFmtId="164" fontId="18" fillId="5" borderId="24" xfId="2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164" fontId="7" fillId="0" borderId="27" xfId="2" applyFont="1" applyBorder="1" applyAlignment="1">
      <alignment horizontal="left" vertical="center"/>
    </xf>
    <xf numFmtId="164" fontId="7" fillId="0" borderId="23" xfId="2" applyFont="1" applyBorder="1" applyAlignment="1">
      <alignment horizontal="left" vertical="center"/>
    </xf>
    <xf numFmtId="164" fontId="7" fillId="0" borderId="24" xfId="2" applyFont="1" applyBorder="1" applyAlignment="1">
      <alignment horizontal="left" vertical="center"/>
    </xf>
    <xf numFmtId="164" fontId="6" fillId="6" borderId="2" xfId="2" applyFont="1" applyFill="1" applyBorder="1" applyAlignment="1">
      <alignment horizontal="left" vertical="center"/>
    </xf>
    <xf numFmtId="164" fontId="6" fillId="6" borderId="25" xfId="2" applyFont="1" applyFill="1" applyBorder="1" applyAlignment="1">
      <alignment horizontal="left" vertical="center"/>
    </xf>
    <xf numFmtId="164" fontId="6" fillId="6" borderId="15" xfId="2" applyFont="1" applyFill="1" applyBorder="1" applyAlignment="1">
      <alignment horizontal="left" vertical="center"/>
    </xf>
    <xf numFmtId="164" fontId="7" fillId="6" borderId="2" xfId="2" applyFont="1" applyFill="1" applyBorder="1" applyAlignment="1">
      <alignment horizontal="left" vertical="center"/>
    </xf>
    <xf numFmtId="164" fontId="7" fillId="6" borderId="25" xfId="2" applyFont="1" applyFill="1" applyBorder="1" applyAlignment="1">
      <alignment horizontal="left" vertical="center"/>
    </xf>
    <xf numFmtId="164" fontId="7" fillId="6" borderId="15" xfId="2" applyFont="1" applyFill="1" applyBorder="1" applyAlignment="1">
      <alignment horizontal="left" vertical="center"/>
    </xf>
    <xf numFmtId="49" fontId="7" fillId="0" borderId="27" xfId="2" applyNumberFormat="1" applyFont="1" applyBorder="1" applyAlignment="1" applyProtection="1">
      <alignment horizontal="center" vertical="center" wrapText="1"/>
      <protection locked="0"/>
    </xf>
    <xf numFmtId="49" fontId="7" fillId="0" borderId="23" xfId="2" applyNumberFormat="1" applyFont="1" applyBorder="1" applyAlignment="1" applyProtection="1">
      <alignment horizontal="center" vertical="center" wrapText="1"/>
      <protection locked="0"/>
    </xf>
    <xf numFmtId="49" fontId="7" fillId="0" borderId="24" xfId="2" applyNumberFormat="1" applyFont="1" applyBorder="1" applyAlignment="1" applyProtection="1">
      <alignment horizontal="center" vertical="center" wrapText="1"/>
      <protection locked="0"/>
    </xf>
    <xf numFmtId="49" fontId="7" fillId="0" borderId="2" xfId="2" applyNumberFormat="1" applyFont="1" applyBorder="1" applyAlignment="1" applyProtection="1">
      <alignment horizontal="left" vertical="center"/>
      <protection locked="0"/>
    </xf>
    <xf numFmtId="49" fontId="7" fillId="0" borderId="25" xfId="2" applyNumberFormat="1" applyFont="1" applyBorder="1" applyAlignment="1" applyProtection="1">
      <alignment horizontal="left" vertical="center"/>
      <protection locked="0"/>
    </xf>
    <xf numFmtId="49" fontId="7" fillId="0" borderId="15" xfId="2" applyNumberFormat="1" applyFont="1" applyBorder="1" applyAlignment="1" applyProtection="1">
      <alignment horizontal="left" vertical="center"/>
      <protection locked="0"/>
    </xf>
    <xf numFmtId="49" fontId="6" fillId="0" borderId="2" xfId="2" applyNumberFormat="1" applyFont="1" applyBorder="1" applyAlignment="1" applyProtection="1">
      <alignment horizontal="left" vertical="center"/>
      <protection locked="0"/>
    </xf>
    <xf numFmtId="49" fontId="6" fillId="0" borderId="25" xfId="2" applyNumberFormat="1" applyFont="1" applyBorder="1" applyAlignment="1" applyProtection="1">
      <alignment horizontal="left" vertical="center"/>
      <protection locked="0"/>
    </xf>
    <xf numFmtId="49" fontId="6" fillId="0" borderId="15" xfId="2" applyNumberFormat="1" applyFont="1" applyBorder="1" applyAlignment="1" applyProtection="1">
      <alignment horizontal="left" vertical="center"/>
      <protection locked="0"/>
    </xf>
    <xf numFmtId="49" fontId="6" fillId="0" borderId="13" xfId="2" applyNumberFormat="1" applyFont="1" applyBorder="1" applyAlignment="1" applyProtection="1">
      <alignment horizontal="left" vertical="center"/>
      <protection locked="0"/>
    </xf>
    <xf numFmtId="49" fontId="6" fillId="0" borderId="26" xfId="2" applyNumberFormat="1" applyFont="1" applyBorder="1" applyAlignment="1" applyProtection="1">
      <alignment horizontal="left" vertical="center"/>
      <protection locked="0"/>
    </xf>
    <xf numFmtId="49" fontId="6" fillId="0" borderId="16" xfId="2" applyNumberFormat="1" applyFont="1" applyBorder="1" applyAlignment="1" applyProtection="1">
      <alignment horizontal="left" vertical="center"/>
      <protection locked="0"/>
    </xf>
    <xf numFmtId="49" fontId="18" fillId="2" borderId="22" xfId="2" applyNumberFormat="1" applyFont="1" applyFill="1" applyBorder="1" applyAlignment="1" applyProtection="1">
      <alignment horizontal="center" vertical="center"/>
      <protection locked="0"/>
    </xf>
    <xf numFmtId="49" fontId="18" fillId="2" borderId="23" xfId="2" applyNumberFormat="1" applyFont="1" applyFill="1" applyBorder="1" applyAlignment="1" applyProtection="1">
      <alignment horizontal="center" vertical="center"/>
      <protection locked="0"/>
    </xf>
    <xf numFmtId="49" fontId="18" fillId="2" borderId="42" xfId="2" applyNumberFormat="1" applyFont="1" applyFill="1" applyBorder="1" applyAlignment="1" applyProtection="1">
      <alignment horizontal="center" vertical="center"/>
      <protection locked="0"/>
    </xf>
    <xf numFmtId="49" fontId="22" fillId="0" borderId="13" xfId="2" applyNumberFormat="1" applyFont="1" applyBorder="1" applyAlignment="1" applyProtection="1">
      <alignment horizontal="left" vertical="center"/>
      <protection locked="0"/>
    </xf>
    <xf numFmtId="49" fontId="22" fillId="0" borderId="26" xfId="2" applyNumberFormat="1" applyFont="1" applyBorder="1" applyAlignment="1" applyProtection="1">
      <alignment horizontal="left" vertical="center"/>
      <protection locked="0"/>
    </xf>
    <xf numFmtId="49" fontId="22" fillId="0" borderId="16" xfId="2" applyNumberFormat="1" applyFont="1" applyBorder="1" applyAlignment="1" applyProtection="1">
      <alignment horizontal="left" vertical="center"/>
      <protection locked="0"/>
    </xf>
    <xf numFmtId="49" fontId="18" fillId="3" borderId="22" xfId="2" applyNumberFormat="1" applyFont="1" applyFill="1" applyBorder="1" applyAlignment="1" applyProtection="1">
      <alignment horizontal="center" vertical="center"/>
      <protection locked="0"/>
    </xf>
    <xf numFmtId="49" fontId="18" fillId="3" borderId="23" xfId="2" applyNumberFormat="1" applyFont="1" applyFill="1" applyBorder="1" applyAlignment="1" applyProtection="1">
      <alignment horizontal="center" vertical="center"/>
      <protection locked="0"/>
    </xf>
    <xf numFmtId="49" fontId="18" fillId="3" borderId="24" xfId="2" applyNumberFormat="1" applyFont="1" applyFill="1" applyBorder="1" applyAlignment="1" applyProtection="1">
      <alignment horizontal="center" vertical="center"/>
      <protection locked="0"/>
    </xf>
    <xf numFmtId="49" fontId="7" fillId="0" borderId="13" xfId="2" applyNumberFormat="1" applyFont="1" applyBorder="1" applyAlignment="1" applyProtection="1">
      <alignment horizontal="left" vertical="center"/>
      <protection locked="0"/>
    </xf>
    <xf numFmtId="49" fontId="7" fillId="0" borderId="26" xfId="2" applyNumberFormat="1" applyFont="1" applyBorder="1" applyAlignment="1" applyProtection="1">
      <alignment horizontal="left" vertical="center"/>
      <protection locked="0"/>
    </xf>
    <xf numFmtId="49" fontId="7" fillId="0" borderId="16" xfId="2" applyNumberFormat="1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 wrapText="1"/>
    </xf>
    <xf numFmtId="164" fontId="25" fillId="0" borderId="0" xfId="2" applyFont="1" applyAlignment="1" applyProtection="1">
      <alignment horizontal="left" vertical="center" wrapText="1"/>
      <protection locked="0"/>
    </xf>
    <xf numFmtId="164" fontId="22" fillId="0" borderId="28" xfId="2" applyFont="1" applyBorder="1" applyAlignment="1">
      <alignment horizontal="left" vertical="center"/>
    </xf>
    <xf numFmtId="164" fontId="22" fillId="0" borderId="40" xfId="2" applyFont="1" applyBorder="1" applyAlignment="1">
      <alignment horizontal="left" vertical="center"/>
    </xf>
    <xf numFmtId="164" fontId="22" fillId="0" borderId="41" xfId="2" applyFont="1" applyBorder="1" applyAlignment="1">
      <alignment horizontal="left" vertical="center"/>
    </xf>
    <xf numFmtId="49" fontId="28" fillId="2" borderId="27" xfId="2" applyNumberFormat="1" applyFont="1" applyFill="1" applyBorder="1" applyAlignment="1" applyProtection="1">
      <alignment horizontal="center" vertical="center" wrapText="1"/>
      <protection locked="0"/>
    </xf>
    <xf numFmtId="49" fontId="28" fillId="2" borderId="23" xfId="2" applyNumberFormat="1" applyFont="1" applyFill="1" applyBorder="1" applyAlignment="1" applyProtection="1">
      <alignment horizontal="center" vertical="center" wrapText="1"/>
      <protection locked="0"/>
    </xf>
    <xf numFmtId="49" fontId="28" fillId="2" borderId="42" xfId="2" applyNumberFormat="1" applyFont="1" applyFill="1" applyBorder="1" applyAlignment="1" applyProtection="1">
      <alignment horizontal="center" vertical="center" wrapText="1"/>
      <protection locked="0"/>
    </xf>
    <xf numFmtId="49" fontId="18" fillId="4" borderId="27" xfId="2" applyNumberFormat="1" applyFont="1" applyFill="1" applyBorder="1" applyAlignment="1" applyProtection="1">
      <alignment horizontal="center" vertical="center" wrapText="1"/>
      <protection locked="0"/>
    </xf>
    <xf numFmtId="49" fontId="18" fillId="4" borderId="23" xfId="2" applyNumberFormat="1" applyFont="1" applyFill="1" applyBorder="1" applyAlignment="1" applyProtection="1">
      <alignment horizontal="center" vertical="center" wrapText="1"/>
      <protection locked="0"/>
    </xf>
    <xf numFmtId="49" fontId="18" fillId="4" borderId="42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22" xfId="2" applyNumberFormat="1" applyFont="1" applyBorder="1" applyAlignment="1" applyProtection="1">
      <alignment horizontal="center" vertical="center" wrapText="1"/>
      <protection locked="0"/>
    </xf>
    <xf numFmtId="49" fontId="7" fillId="0" borderId="28" xfId="2" applyNumberFormat="1" applyFont="1" applyBorder="1" applyAlignment="1" applyProtection="1">
      <alignment horizontal="left" vertical="center" wrapText="1"/>
      <protection locked="0"/>
    </xf>
    <xf numFmtId="49" fontId="7" fillId="0" borderId="40" xfId="2" applyNumberFormat="1" applyFont="1" applyBorder="1" applyAlignment="1" applyProtection="1">
      <alignment horizontal="left" vertical="center" wrapText="1"/>
      <protection locked="0"/>
    </xf>
    <xf numFmtId="49" fontId="7" fillId="0" borderId="41" xfId="2" applyNumberFormat="1" applyFont="1" applyBorder="1" applyAlignment="1" applyProtection="1">
      <alignment horizontal="left" vertical="center" wrapText="1"/>
      <protection locked="0"/>
    </xf>
    <xf numFmtId="49" fontId="6" fillId="0" borderId="2" xfId="2" applyNumberFormat="1" applyFont="1" applyBorder="1" applyAlignment="1" applyProtection="1">
      <alignment horizontal="left" vertical="center" wrapText="1"/>
      <protection locked="0"/>
    </xf>
    <xf numFmtId="49" fontId="6" fillId="0" borderId="25" xfId="2" applyNumberFormat="1" applyFont="1" applyBorder="1" applyAlignment="1" applyProtection="1">
      <alignment horizontal="left" vertical="center" wrapText="1"/>
      <protection locked="0"/>
    </xf>
    <xf numFmtId="49" fontId="6" fillId="0" borderId="15" xfId="2" applyNumberFormat="1" applyFont="1" applyBorder="1" applyAlignment="1" applyProtection="1">
      <alignment horizontal="left" vertical="center" wrapText="1"/>
      <protection locked="0"/>
    </xf>
    <xf numFmtId="49" fontId="7" fillId="0" borderId="2" xfId="2" applyNumberFormat="1" applyFont="1" applyBorder="1" applyAlignment="1" applyProtection="1">
      <alignment horizontal="left" vertical="center" wrapText="1"/>
      <protection locked="0"/>
    </xf>
    <xf numFmtId="49" fontId="7" fillId="0" borderId="25" xfId="2" applyNumberFormat="1" applyFont="1" applyBorder="1" applyAlignment="1" applyProtection="1">
      <alignment horizontal="left" vertical="center" wrapText="1"/>
      <protection locked="0"/>
    </xf>
    <xf numFmtId="49" fontId="7" fillId="0" borderId="15" xfId="2" applyNumberFormat="1" applyFont="1" applyBorder="1" applyAlignment="1" applyProtection="1">
      <alignment horizontal="left" vertical="center" wrapText="1"/>
      <protection locked="0"/>
    </xf>
    <xf numFmtId="164" fontId="28" fillId="0" borderId="0" xfId="2" applyFont="1" applyAlignment="1" applyProtection="1">
      <alignment horizontal="center" vertical="center" wrapText="1"/>
      <protection locked="0"/>
    </xf>
    <xf numFmtId="164" fontId="25" fillId="0" borderId="0" xfId="2" applyFont="1" applyAlignment="1" applyProtection="1">
      <alignment horizontal="left" vertical="center"/>
      <protection locked="0"/>
    </xf>
    <xf numFmtId="164" fontId="18" fillId="0" borderId="38" xfId="2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/>
    </xf>
    <xf numFmtId="164" fontId="25" fillId="0" borderId="0" xfId="2" applyFont="1" applyAlignment="1">
      <alignment horizontal="left" vertical="top"/>
    </xf>
    <xf numFmtId="164" fontId="20" fillId="0" borderId="0" xfId="2" applyFont="1" applyAlignment="1">
      <alignment horizontal="center"/>
    </xf>
    <xf numFmtId="164" fontId="20" fillId="0" borderId="0" xfId="2" applyFont="1" applyAlignment="1" applyProtection="1">
      <alignment horizontal="center" vertical="center" wrapText="1"/>
      <protection locked="0"/>
    </xf>
  </cellXfs>
  <cellStyles count="8">
    <cellStyle name="Excel Built-in Normal" xfId="2" xr:uid="{00000000-0005-0000-0000-000002000000}"/>
    <cellStyle name="Heading" xfId="3" xr:uid="{00000000-0005-0000-0000-000003000000}"/>
    <cellStyle name="Heading1" xfId="4" xr:uid="{00000000-0005-0000-0000-000004000000}"/>
    <cellStyle name="Normalno" xfId="0" builtinId="0" customBuiltin="1"/>
    <cellStyle name="Result" xfId="5" xr:uid="{00000000-0005-0000-0000-000006000000}"/>
    <cellStyle name="Result2" xfId="6" xr:uid="{00000000-0005-0000-0000-000007000000}"/>
    <cellStyle name="Valuta" xfId="7" builtinId="4"/>
    <cellStyle name="Zarez" xfId="1" builtinId="3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A1048560"/>
  <sheetViews>
    <sheetView tabSelected="1" zoomScaleNormal="100" workbookViewId="0">
      <selection activeCell="S104" sqref="S104"/>
    </sheetView>
  </sheetViews>
  <sheetFormatPr defaultColWidth="9" defaultRowHeight="15" customHeight="1" x14ac:dyDescent="0.2"/>
  <cols>
    <col min="1" max="1" width="2.875" style="17" customWidth="1"/>
    <col min="2" max="2" width="4.25" style="18" customWidth="1"/>
    <col min="3" max="3" width="4.25" style="29" bestFit="1" customWidth="1"/>
    <col min="4" max="4" width="5.25" style="29" customWidth="1"/>
    <col min="5" max="5" width="6.125" style="29" customWidth="1"/>
    <col min="6" max="6" width="7.75" style="33" customWidth="1"/>
    <col min="7" max="7" width="7" style="34" customWidth="1"/>
    <col min="8" max="8" width="11" style="19" customWidth="1"/>
    <col min="9" max="9" width="14.625" style="19" customWidth="1"/>
    <col min="10" max="10" width="10.75" style="17" customWidth="1"/>
    <col min="11" max="11" width="12.75" style="20" bestFit="1" customWidth="1"/>
    <col min="12" max="12" width="11.25" style="20" customWidth="1"/>
    <col min="13" max="13" width="17.625" style="20" customWidth="1"/>
    <col min="14" max="14" width="6.5" style="1" customWidth="1"/>
    <col min="15" max="15" width="6.5" style="171" customWidth="1"/>
    <col min="16" max="239" width="9.25" style="2" customWidth="1"/>
    <col min="240" max="1015" width="9.25" style="3" customWidth="1"/>
    <col min="1016" max="1016" width="9" customWidth="1"/>
  </cols>
  <sheetData>
    <row r="1" spans="1:15" ht="14.25" x14ac:dyDescent="0.2">
      <c r="A1" s="325" t="s">
        <v>387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166"/>
    </row>
    <row r="2" spans="1:15" ht="14.25" x14ac:dyDescent="0.2">
      <c r="A2" s="325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166"/>
    </row>
    <row r="3" spans="1:15" ht="14.25" x14ac:dyDescent="0.2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166"/>
    </row>
    <row r="4" spans="1:15" ht="15" customHeight="1" x14ac:dyDescent="0.2">
      <c r="A4" s="346" t="s">
        <v>347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167"/>
    </row>
    <row r="5" spans="1:15" ht="9.75" customHeight="1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67"/>
    </row>
    <row r="6" spans="1:15" ht="15.6" customHeight="1" x14ac:dyDescent="0.2">
      <c r="A6" s="349" t="s">
        <v>345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168"/>
    </row>
    <row r="7" spans="1:15" ht="13.9" customHeight="1" x14ac:dyDescent="0.2">
      <c r="A7" s="326" t="s">
        <v>335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169"/>
    </row>
    <row r="8" spans="1:15" ht="13.9" customHeight="1" x14ac:dyDescent="0.2">
      <c r="A8" s="236"/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169"/>
    </row>
    <row r="9" spans="1:15" ht="13.9" customHeight="1" x14ac:dyDescent="0.2">
      <c r="A9" s="352" t="s">
        <v>344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170"/>
    </row>
    <row r="10" spans="1:15" ht="11.25" customHeight="1" x14ac:dyDescent="0.2">
      <c r="A10" s="347" t="s">
        <v>373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</row>
    <row r="11" spans="1:15" ht="11.25" customHeight="1" x14ac:dyDescent="0.2">
      <c r="A11" s="5"/>
      <c r="B11" s="6"/>
      <c r="C11" s="27"/>
      <c r="D11" s="27"/>
      <c r="E11" s="27"/>
      <c r="F11" s="31"/>
      <c r="G11" s="31"/>
      <c r="H11" s="5"/>
      <c r="I11" s="5"/>
      <c r="J11" s="5"/>
      <c r="K11" s="5"/>
      <c r="L11" s="5"/>
      <c r="M11" s="5"/>
    </row>
    <row r="12" spans="1:15" ht="15" customHeight="1" thickBot="1" x14ac:dyDescent="0.25">
      <c r="A12" s="8" t="s">
        <v>0</v>
      </c>
      <c r="B12" s="348" t="s">
        <v>333</v>
      </c>
      <c r="C12" s="348"/>
      <c r="D12" s="348"/>
      <c r="E12" s="348"/>
      <c r="F12" s="348"/>
      <c r="G12" s="348"/>
      <c r="H12" s="348"/>
      <c r="I12" s="348"/>
      <c r="J12" s="348"/>
      <c r="K12" s="129"/>
      <c r="L12" s="129"/>
      <c r="M12" s="129"/>
      <c r="N12" s="129"/>
      <c r="O12" s="172"/>
    </row>
    <row r="13" spans="1:15" s="9" customFormat="1" ht="42" customHeight="1" thickBot="1" x14ac:dyDescent="0.25">
      <c r="A13" s="222" t="s">
        <v>3</v>
      </c>
      <c r="B13" s="330" t="s">
        <v>1</v>
      </c>
      <c r="C13" s="331"/>
      <c r="D13" s="331"/>
      <c r="E13" s="331"/>
      <c r="F13" s="331"/>
      <c r="G13" s="331"/>
      <c r="H13" s="331"/>
      <c r="I13" s="331"/>
      <c r="J13" s="332"/>
      <c r="K13" s="143" t="s">
        <v>334</v>
      </c>
      <c r="L13" s="143" t="s">
        <v>368</v>
      </c>
      <c r="M13" s="114" t="s">
        <v>341</v>
      </c>
      <c r="N13" s="186" t="s">
        <v>369</v>
      </c>
      <c r="O13" s="173"/>
    </row>
    <row r="14" spans="1:15" s="9" customFormat="1" ht="11.25" customHeight="1" thickBot="1" x14ac:dyDescent="0.25">
      <c r="A14" s="336" t="s">
        <v>2</v>
      </c>
      <c r="B14" s="302"/>
      <c r="C14" s="302"/>
      <c r="D14" s="302"/>
      <c r="E14" s="302"/>
      <c r="F14" s="302"/>
      <c r="G14" s="302"/>
      <c r="H14" s="302"/>
      <c r="I14" s="302"/>
      <c r="J14" s="303"/>
      <c r="K14" s="157" t="s">
        <v>4</v>
      </c>
      <c r="L14" s="157" t="s">
        <v>3</v>
      </c>
      <c r="M14" s="141" t="s">
        <v>5</v>
      </c>
      <c r="N14" s="91">
        <v>5</v>
      </c>
      <c r="O14" s="174"/>
    </row>
    <row r="15" spans="1:15" s="2" customFormat="1" ht="18.75" customHeight="1" x14ac:dyDescent="0.2">
      <c r="A15" s="62" t="s">
        <v>6</v>
      </c>
      <c r="B15" s="337" t="s">
        <v>7</v>
      </c>
      <c r="C15" s="338"/>
      <c r="D15" s="338"/>
      <c r="E15" s="338"/>
      <c r="F15" s="338"/>
      <c r="G15" s="338"/>
      <c r="H15" s="338"/>
      <c r="I15" s="338"/>
      <c r="J15" s="339"/>
      <c r="K15" s="65">
        <f>SUM(K16+K17)</f>
        <v>903000</v>
      </c>
      <c r="L15" s="65">
        <f t="shared" ref="L15:M15" si="0">SUM(L16+L17)</f>
        <v>124500</v>
      </c>
      <c r="M15" s="65">
        <f t="shared" si="0"/>
        <v>1027500</v>
      </c>
      <c r="N15" s="97">
        <f>M15/K15*100</f>
        <v>113.78737541528238</v>
      </c>
      <c r="O15" s="175"/>
    </row>
    <row r="16" spans="1:15" ht="14.25" x14ac:dyDescent="0.2">
      <c r="A16" s="63"/>
      <c r="B16" s="64" t="s">
        <v>8</v>
      </c>
      <c r="C16" s="279" t="s">
        <v>9</v>
      </c>
      <c r="D16" s="280"/>
      <c r="E16" s="280"/>
      <c r="F16" s="280"/>
      <c r="G16" s="280"/>
      <c r="H16" s="280"/>
      <c r="I16" s="280"/>
      <c r="J16" s="281"/>
      <c r="K16" s="66"/>
      <c r="L16" s="66"/>
      <c r="M16" s="66"/>
      <c r="N16" s="98"/>
      <c r="O16" s="176"/>
    </row>
    <row r="17" spans="1:233" ht="14.25" customHeight="1" x14ac:dyDescent="0.2">
      <c r="A17" s="38"/>
      <c r="B17" s="64" t="s">
        <v>10</v>
      </c>
      <c r="C17" s="343" t="s">
        <v>11</v>
      </c>
      <c r="D17" s="344"/>
      <c r="E17" s="344"/>
      <c r="F17" s="344"/>
      <c r="G17" s="344"/>
      <c r="H17" s="344"/>
      <c r="I17" s="344"/>
      <c r="J17" s="345"/>
      <c r="K17" s="133">
        <f>SUM(K18+K37+K47+K54)</f>
        <v>903000</v>
      </c>
      <c r="L17" s="133">
        <f t="shared" ref="L17:M17" si="1">SUM(L18+L37+L47+L54)</f>
        <v>124500</v>
      </c>
      <c r="M17" s="133">
        <f t="shared" si="1"/>
        <v>1027500</v>
      </c>
      <c r="N17" s="241">
        <f>M17/K17*100</f>
        <v>113.78737541528238</v>
      </c>
      <c r="O17" s="175"/>
    </row>
    <row r="18" spans="1:233" ht="14.25" customHeight="1" x14ac:dyDescent="0.2">
      <c r="A18" s="238"/>
      <c r="B18" s="146"/>
      <c r="C18" s="23" t="s">
        <v>12</v>
      </c>
      <c r="D18" s="343" t="s">
        <v>13</v>
      </c>
      <c r="E18" s="344"/>
      <c r="F18" s="344"/>
      <c r="G18" s="344"/>
      <c r="H18" s="344"/>
      <c r="I18" s="344"/>
      <c r="J18" s="345"/>
      <c r="K18" s="133">
        <f>SUM(K19+K28+K29)</f>
        <v>660000</v>
      </c>
      <c r="L18" s="133">
        <f t="shared" ref="L18:M18" si="2">SUM(L19+L28+L29)</f>
        <v>46000</v>
      </c>
      <c r="M18" s="133">
        <f t="shared" si="2"/>
        <v>706000</v>
      </c>
      <c r="N18" s="99">
        <f>M18/K18*100</f>
        <v>106.96969696969695</v>
      </c>
      <c r="O18" s="177"/>
    </row>
    <row r="19" spans="1:233" s="3" customFormat="1" ht="13.5" customHeight="1" x14ac:dyDescent="0.2">
      <c r="A19" s="38"/>
      <c r="B19" s="146"/>
      <c r="C19" s="41"/>
      <c r="D19" s="22" t="s">
        <v>14</v>
      </c>
      <c r="E19" s="340" t="s">
        <v>15</v>
      </c>
      <c r="F19" s="341"/>
      <c r="G19" s="341"/>
      <c r="H19" s="341"/>
      <c r="I19" s="341"/>
      <c r="J19" s="342"/>
      <c r="K19" s="70">
        <f>SUM(K20+K27)</f>
        <v>495000</v>
      </c>
      <c r="L19" s="70">
        <f t="shared" ref="L19:M19" si="3">SUM(L20+L27)</f>
        <v>68000</v>
      </c>
      <c r="M19" s="70">
        <f t="shared" si="3"/>
        <v>563000</v>
      </c>
      <c r="N19" s="100">
        <f>M19/K19*100</f>
        <v>113.73737373737373</v>
      </c>
      <c r="O19" s="178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  <row r="20" spans="1:233" s="3" customFormat="1" ht="12" customHeight="1" x14ac:dyDescent="0.2">
      <c r="A20" s="38"/>
      <c r="B20" s="146"/>
      <c r="C20" s="41"/>
      <c r="D20" s="22"/>
      <c r="E20" s="22" t="s">
        <v>16</v>
      </c>
      <c r="F20" s="340" t="s">
        <v>17</v>
      </c>
      <c r="G20" s="341"/>
      <c r="H20" s="341"/>
      <c r="I20" s="341"/>
      <c r="J20" s="342"/>
      <c r="K20" s="149">
        <f>SUM(K21+K24)</f>
        <v>495000</v>
      </c>
      <c r="L20" s="149">
        <f t="shared" ref="L20:M20" si="4">SUM(L21+L24)</f>
        <v>68000</v>
      </c>
      <c r="M20" s="149">
        <f t="shared" si="4"/>
        <v>563000</v>
      </c>
      <c r="N20" s="101">
        <f>M20/K20*100</f>
        <v>113.73737373737373</v>
      </c>
      <c r="O20" s="178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</row>
    <row r="21" spans="1:233" s="3" customFormat="1" ht="12" customHeight="1" x14ac:dyDescent="0.2">
      <c r="A21" s="38"/>
      <c r="B21" s="146"/>
      <c r="C21" s="41"/>
      <c r="D21" s="22"/>
      <c r="E21" s="22"/>
      <c r="F21" s="22" t="s">
        <v>18</v>
      </c>
      <c r="G21" s="340" t="s">
        <v>19</v>
      </c>
      <c r="H21" s="341"/>
      <c r="I21" s="341"/>
      <c r="J21" s="342"/>
      <c r="K21" s="149"/>
      <c r="L21" s="149"/>
      <c r="M21" s="149"/>
      <c r="N21" s="102"/>
      <c r="O21" s="16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</row>
    <row r="22" spans="1:233" s="3" customFormat="1" ht="18" customHeight="1" x14ac:dyDescent="0.2">
      <c r="A22" s="38"/>
      <c r="B22" s="146"/>
      <c r="C22" s="41"/>
      <c r="D22" s="22"/>
      <c r="E22" s="22"/>
      <c r="F22" s="22"/>
      <c r="G22" s="204" t="s">
        <v>20</v>
      </c>
      <c r="H22" s="340" t="s">
        <v>21</v>
      </c>
      <c r="I22" s="341"/>
      <c r="J22" s="342"/>
      <c r="K22" s="149"/>
      <c r="L22" s="149"/>
      <c r="M22" s="149"/>
      <c r="N22" s="102"/>
      <c r="O22" s="16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</row>
    <row r="23" spans="1:233" s="3" customFormat="1" ht="23.25" customHeight="1" x14ac:dyDescent="0.2">
      <c r="A23" s="38"/>
      <c r="B23" s="146"/>
      <c r="C23" s="41"/>
      <c r="D23" s="22"/>
      <c r="E23" s="22"/>
      <c r="F23" s="22"/>
      <c r="G23" s="204" t="s">
        <v>22</v>
      </c>
      <c r="H23" s="340" t="s">
        <v>23</v>
      </c>
      <c r="I23" s="341"/>
      <c r="J23" s="342"/>
      <c r="K23" s="224"/>
      <c r="L23" s="224"/>
      <c r="M23" s="224"/>
      <c r="N23" s="102"/>
      <c r="O23" s="16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</row>
    <row r="24" spans="1:233" s="3" customFormat="1" ht="12" customHeight="1" x14ac:dyDescent="0.2">
      <c r="A24" s="38"/>
      <c r="B24" s="146"/>
      <c r="C24" s="41"/>
      <c r="D24" s="22"/>
      <c r="E24" s="22"/>
      <c r="F24" s="22" t="s">
        <v>24</v>
      </c>
      <c r="G24" s="340" t="s">
        <v>25</v>
      </c>
      <c r="H24" s="341"/>
      <c r="I24" s="341"/>
      <c r="J24" s="342"/>
      <c r="K24" s="149">
        <f>SUM(K25:K26)</f>
        <v>495000</v>
      </c>
      <c r="L24" s="149">
        <f t="shared" ref="L24:M24" si="5">SUM(L25:L26)</f>
        <v>68000</v>
      </c>
      <c r="M24" s="149">
        <f t="shared" si="5"/>
        <v>563000</v>
      </c>
      <c r="N24" s="101">
        <f>M24/K24*100</f>
        <v>113.73737373737373</v>
      </c>
      <c r="O24" s="178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</row>
    <row r="25" spans="1:233" s="3" customFormat="1" ht="22.5" customHeight="1" x14ac:dyDescent="0.2">
      <c r="A25" s="38"/>
      <c r="B25" s="146"/>
      <c r="C25" s="41"/>
      <c r="D25" s="22"/>
      <c r="E25" s="22"/>
      <c r="F25" s="22"/>
      <c r="G25" s="204" t="s">
        <v>26</v>
      </c>
      <c r="H25" s="340" t="s">
        <v>27</v>
      </c>
      <c r="I25" s="341"/>
      <c r="J25" s="342"/>
      <c r="K25" s="149">
        <v>495000</v>
      </c>
      <c r="L25" s="149">
        <v>68000</v>
      </c>
      <c r="M25" s="149">
        <f>SUM(K25:L25)</f>
        <v>563000</v>
      </c>
      <c r="N25" s="100">
        <f>M25/K25*100</f>
        <v>113.73737373737373</v>
      </c>
      <c r="O25" s="178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</row>
    <row r="26" spans="1:233" s="3" customFormat="1" ht="24" customHeight="1" x14ac:dyDescent="0.2">
      <c r="A26" s="38"/>
      <c r="B26" s="146"/>
      <c r="C26" s="41"/>
      <c r="D26" s="22"/>
      <c r="E26" s="22"/>
      <c r="F26" s="22"/>
      <c r="G26" s="204" t="s">
        <v>28</v>
      </c>
      <c r="H26" s="340" t="s">
        <v>29</v>
      </c>
      <c r="I26" s="341"/>
      <c r="J26" s="342"/>
      <c r="K26" s="149"/>
      <c r="L26" s="149"/>
      <c r="M26" s="149"/>
      <c r="N26" s="100"/>
      <c r="O26" s="17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</row>
    <row r="27" spans="1:233" s="3" customFormat="1" ht="12" x14ac:dyDescent="0.2">
      <c r="A27" s="38"/>
      <c r="B27" s="146"/>
      <c r="C27" s="41"/>
      <c r="D27" s="22"/>
      <c r="E27" s="22" t="s">
        <v>30</v>
      </c>
      <c r="F27" s="340" t="s">
        <v>31</v>
      </c>
      <c r="G27" s="341"/>
      <c r="H27" s="341"/>
      <c r="I27" s="341"/>
      <c r="J27" s="342"/>
      <c r="K27" s="225"/>
      <c r="L27" s="225"/>
      <c r="M27" s="225"/>
      <c r="N27" s="100"/>
      <c r="O27" s="17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</row>
    <row r="28" spans="1:233" s="3" customFormat="1" ht="14.25" customHeight="1" x14ac:dyDescent="0.2">
      <c r="A28" s="38"/>
      <c r="B28" s="146"/>
      <c r="C28" s="41"/>
      <c r="D28" s="22" t="s">
        <v>32</v>
      </c>
      <c r="E28" s="340" t="s">
        <v>33</v>
      </c>
      <c r="F28" s="341"/>
      <c r="G28" s="341"/>
      <c r="H28" s="341"/>
      <c r="I28" s="341"/>
      <c r="J28" s="342"/>
      <c r="K28" s="189">
        <v>1000</v>
      </c>
      <c r="L28" s="189">
        <v>-1000</v>
      </c>
      <c r="M28" s="189">
        <f>SUM(K28:L28)</f>
        <v>0</v>
      </c>
      <c r="N28" s="101">
        <f>M28/K28*100</f>
        <v>0</v>
      </c>
      <c r="O28" s="178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</row>
    <row r="29" spans="1:233" s="3" customFormat="1" ht="13.5" customHeight="1" x14ac:dyDescent="0.2">
      <c r="A29" s="38"/>
      <c r="B29" s="146"/>
      <c r="C29" s="41"/>
      <c r="D29" s="22" t="s">
        <v>34</v>
      </c>
      <c r="E29" s="340" t="s">
        <v>35</v>
      </c>
      <c r="F29" s="341"/>
      <c r="G29" s="341"/>
      <c r="H29" s="341"/>
      <c r="I29" s="341"/>
      <c r="J29" s="342"/>
      <c r="K29" s="226">
        <f>K30+K34+K35+K36</f>
        <v>164000</v>
      </c>
      <c r="L29" s="226">
        <f>L30+L34+L35+L36</f>
        <v>-21000</v>
      </c>
      <c r="M29" s="226">
        <f>M30+M34+M35+M36</f>
        <v>143000</v>
      </c>
      <c r="N29" s="101">
        <f>M29/K29*100</f>
        <v>87.195121951219505</v>
      </c>
      <c r="O29" s="178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</row>
    <row r="30" spans="1:233" s="3" customFormat="1" ht="12" customHeight="1" x14ac:dyDescent="0.2">
      <c r="A30" s="38"/>
      <c r="B30" s="146"/>
      <c r="C30" s="41"/>
      <c r="D30" s="22"/>
      <c r="E30" s="22" t="s">
        <v>36</v>
      </c>
      <c r="F30" s="340" t="s">
        <v>37</v>
      </c>
      <c r="G30" s="341"/>
      <c r="H30" s="341"/>
      <c r="I30" s="341"/>
      <c r="J30" s="342"/>
      <c r="K30" s="70">
        <v>160000</v>
      </c>
      <c r="L30" s="70">
        <v>-25000</v>
      </c>
      <c r="M30" s="70">
        <f>SUM(K30:L30)</f>
        <v>135000</v>
      </c>
      <c r="N30" s="101">
        <f>M30/K30*100</f>
        <v>84.375</v>
      </c>
      <c r="O30" s="178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</row>
    <row r="31" spans="1:233" s="3" customFormat="1" ht="12" customHeight="1" x14ac:dyDescent="0.2">
      <c r="A31" s="38"/>
      <c r="B31" s="146"/>
      <c r="C31" s="41"/>
      <c r="D31" s="22"/>
      <c r="E31" s="22"/>
      <c r="F31" s="22" t="s">
        <v>38</v>
      </c>
      <c r="G31" s="340" t="s">
        <v>39</v>
      </c>
      <c r="H31" s="341"/>
      <c r="I31" s="341"/>
      <c r="J31" s="342"/>
      <c r="K31" s="70"/>
      <c r="L31" s="70"/>
      <c r="M31" s="70"/>
      <c r="N31" s="99"/>
      <c r="O31" s="175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</row>
    <row r="32" spans="1:233" s="3" customFormat="1" ht="12" customHeight="1" x14ac:dyDescent="0.2">
      <c r="A32" s="39"/>
      <c r="B32" s="142"/>
      <c r="C32" s="42"/>
      <c r="D32" s="21"/>
      <c r="E32" s="21"/>
      <c r="F32" s="22" t="s">
        <v>40</v>
      </c>
      <c r="G32" s="340" t="s">
        <v>41</v>
      </c>
      <c r="H32" s="341"/>
      <c r="I32" s="341"/>
      <c r="J32" s="342"/>
      <c r="K32" s="70"/>
      <c r="L32" s="70"/>
      <c r="M32" s="70"/>
      <c r="N32" s="99"/>
      <c r="O32" s="175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</row>
    <row r="33" spans="1:233" s="3" customFormat="1" ht="12" customHeight="1" x14ac:dyDescent="0.2">
      <c r="A33" s="39"/>
      <c r="B33" s="142"/>
      <c r="C33" s="42"/>
      <c r="D33" s="21"/>
      <c r="E33" s="21"/>
      <c r="F33" s="22" t="s">
        <v>42</v>
      </c>
      <c r="G33" s="340" t="s">
        <v>43</v>
      </c>
      <c r="H33" s="341"/>
      <c r="I33" s="341"/>
      <c r="J33" s="342"/>
      <c r="K33" s="70"/>
      <c r="L33" s="70"/>
      <c r="M33" s="70"/>
      <c r="N33" s="99"/>
      <c r="O33" s="175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</row>
    <row r="34" spans="1:233" s="3" customFormat="1" ht="12" customHeight="1" x14ac:dyDescent="0.2">
      <c r="A34" s="39"/>
      <c r="B34" s="142"/>
      <c r="C34" s="42"/>
      <c r="D34" s="21"/>
      <c r="E34" s="22" t="s">
        <v>44</v>
      </c>
      <c r="F34" s="340" t="s">
        <v>362</v>
      </c>
      <c r="G34" s="341"/>
      <c r="H34" s="341"/>
      <c r="I34" s="341"/>
      <c r="J34" s="342"/>
      <c r="K34" s="149">
        <v>0</v>
      </c>
      <c r="L34" s="149">
        <v>8000</v>
      </c>
      <c r="M34" s="149">
        <f>SUM(K34:L34)</f>
        <v>8000</v>
      </c>
      <c r="N34" s="101" t="e">
        <f>M34/K34*100</f>
        <v>#DIV/0!</v>
      </c>
      <c r="O34" s="175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</row>
    <row r="35" spans="1:233" s="3" customFormat="1" ht="12" customHeight="1" x14ac:dyDescent="0.2">
      <c r="A35" s="39"/>
      <c r="B35" s="142"/>
      <c r="C35" s="42"/>
      <c r="D35" s="21"/>
      <c r="E35" s="22" t="s">
        <v>45</v>
      </c>
      <c r="F35" s="340" t="s">
        <v>46</v>
      </c>
      <c r="G35" s="341"/>
      <c r="H35" s="341"/>
      <c r="I35" s="341"/>
      <c r="J35" s="342"/>
      <c r="K35" s="70">
        <v>4000</v>
      </c>
      <c r="L35" s="70">
        <v>-4000</v>
      </c>
      <c r="M35" s="149">
        <f>SUM(K35:L35)</f>
        <v>0</v>
      </c>
      <c r="N35" s="101">
        <f>M35/K35*100</f>
        <v>0</v>
      </c>
      <c r="O35" s="178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</row>
    <row r="36" spans="1:233" s="3" customFormat="1" ht="12" customHeight="1" x14ac:dyDescent="0.2">
      <c r="A36" s="39"/>
      <c r="B36" s="142"/>
      <c r="C36" s="42"/>
      <c r="D36" s="21"/>
      <c r="E36" s="22" t="s">
        <v>47</v>
      </c>
      <c r="F36" s="340" t="s">
        <v>48</v>
      </c>
      <c r="G36" s="341"/>
      <c r="H36" s="341"/>
      <c r="I36" s="341"/>
      <c r="J36" s="342"/>
      <c r="K36" s="70"/>
      <c r="L36" s="70"/>
      <c r="M36" s="70"/>
      <c r="N36" s="100"/>
      <c r="O36" s="177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</row>
    <row r="37" spans="1:233" s="3" customFormat="1" ht="12" x14ac:dyDescent="0.2">
      <c r="A37" s="223"/>
      <c r="B37" s="154"/>
      <c r="C37" s="84" t="s">
        <v>49</v>
      </c>
      <c r="D37" s="304" t="s">
        <v>50</v>
      </c>
      <c r="E37" s="305"/>
      <c r="F37" s="305"/>
      <c r="G37" s="305"/>
      <c r="H37" s="305"/>
      <c r="I37" s="305"/>
      <c r="J37" s="306"/>
      <c r="K37" s="148">
        <f>SUM(K38:K46)</f>
        <v>98000</v>
      </c>
      <c r="L37" s="148">
        <f t="shared" ref="L37:M37" si="6">SUM(L38:L46)</f>
        <v>8000</v>
      </c>
      <c r="M37" s="148">
        <f t="shared" si="6"/>
        <v>106000</v>
      </c>
      <c r="N37" s="102">
        <f>M37/K37*100</f>
        <v>108.16326530612245</v>
      </c>
      <c r="O37" s="178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</row>
    <row r="38" spans="1:233" s="3" customFormat="1" ht="12" x14ac:dyDescent="0.2">
      <c r="A38" s="39"/>
      <c r="B38" s="142"/>
      <c r="C38" s="21"/>
      <c r="D38" s="21" t="s">
        <v>51</v>
      </c>
      <c r="E38" s="307" t="s">
        <v>52</v>
      </c>
      <c r="F38" s="308"/>
      <c r="G38" s="308"/>
      <c r="H38" s="308"/>
      <c r="I38" s="308"/>
      <c r="J38" s="309"/>
      <c r="K38" s="70"/>
      <c r="L38" s="70"/>
      <c r="M38" s="70"/>
      <c r="N38" s="100"/>
      <c r="O38" s="177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</row>
    <row r="39" spans="1:233" s="3" customFormat="1" ht="12" x14ac:dyDescent="0.2">
      <c r="A39" s="39"/>
      <c r="B39" s="142"/>
      <c r="C39" s="21"/>
      <c r="D39" s="21" t="s">
        <v>53</v>
      </c>
      <c r="E39" s="307" t="s">
        <v>54</v>
      </c>
      <c r="F39" s="308"/>
      <c r="G39" s="308"/>
      <c r="H39" s="308"/>
      <c r="I39" s="308"/>
      <c r="J39" s="309"/>
      <c r="K39" s="72">
        <v>80000</v>
      </c>
      <c r="L39" s="72">
        <v>25000</v>
      </c>
      <c r="M39" s="153">
        <f>SUM(K39:L39)</f>
        <v>105000</v>
      </c>
      <c r="N39" s="101">
        <f>M39/K39*100</f>
        <v>131.25</v>
      </c>
      <c r="O39" s="178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</row>
    <row r="40" spans="1:233" s="3" customFormat="1" ht="12" x14ac:dyDescent="0.2">
      <c r="A40" s="39"/>
      <c r="B40" s="142"/>
      <c r="C40" s="21"/>
      <c r="D40" s="21" t="s">
        <v>55</v>
      </c>
      <c r="E40" s="307" t="s">
        <v>56</v>
      </c>
      <c r="F40" s="308"/>
      <c r="G40" s="308"/>
      <c r="H40" s="308"/>
      <c r="I40" s="308"/>
      <c r="J40" s="309"/>
      <c r="K40" s="72"/>
      <c r="L40" s="72"/>
      <c r="M40" s="72"/>
      <c r="N40" s="100"/>
      <c r="O40" s="177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</row>
    <row r="41" spans="1:233" s="3" customFormat="1" ht="12" x14ac:dyDescent="0.2">
      <c r="A41" s="39"/>
      <c r="B41" s="142"/>
      <c r="C41" s="21"/>
      <c r="D41" s="21" t="s">
        <v>57</v>
      </c>
      <c r="E41" s="307" t="s">
        <v>58</v>
      </c>
      <c r="F41" s="308"/>
      <c r="G41" s="308"/>
      <c r="H41" s="308"/>
      <c r="I41" s="308"/>
      <c r="J41" s="309"/>
      <c r="K41" s="70"/>
      <c r="L41" s="70"/>
      <c r="M41" s="70"/>
      <c r="N41" s="100"/>
      <c r="O41" s="177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</row>
    <row r="42" spans="1:233" s="3" customFormat="1" ht="12" x14ac:dyDescent="0.2">
      <c r="A42" s="39"/>
      <c r="B42" s="142"/>
      <c r="C42" s="21"/>
      <c r="D42" s="21" t="s">
        <v>59</v>
      </c>
      <c r="E42" s="307" t="s">
        <v>60</v>
      </c>
      <c r="F42" s="308"/>
      <c r="G42" s="308"/>
      <c r="H42" s="308"/>
      <c r="I42" s="308"/>
      <c r="J42" s="309"/>
      <c r="K42" s="70">
        <v>4000</v>
      </c>
      <c r="L42" s="70">
        <v>-4000</v>
      </c>
      <c r="M42" s="70">
        <f>SUM(K42:L42)</f>
        <v>0</v>
      </c>
      <c r="N42" s="101">
        <f>M42/K42*100</f>
        <v>0</v>
      </c>
      <c r="O42" s="178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</row>
    <row r="43" spans="1:233" s="3" customFormat="1" ht="12" x14ac:dyDescent="0.2">
      <c r="A43" s="39"/>
      <c r="B43" s="142"/>
      <c r="C43" s="21"/>
      <c r="D43" s="21" t="s">
        <v>61</v>
      </c>
      <c r="E43" s="307" t="s">
        <v>62</v>
      </c>
      <c r="F43" s="308"/>
      <c r="G43" s="308"/>
      <c r="H43" s="308"/>
      <c r="I43" s="308"/>
      <c r="J43" s="309"/>
      <c r="K43" s="70">
        <v>4000</v>
      </c>
      <c r="L43" s="70">
        <v>-4000</v>
      </c>
      <c r="M43" s="70">
        <f>SUM(K43:L43)</f>
        <v>0</v>
      </c>
      <c r="N43" s="101">
        <f>M43/K43*100</f>
        <v>0</v>
      </c>
      <c r="O43" s="178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</row>
    <row r="44" spans="1:233" s="3" customFormat="1" ht="12" x14ac:dyDescent="0.2">
      <c r="A44" s="39"/>
      <c r="B44" s="142"/>
      <c r="C44" s="21"/>
      <c r="D44" s="21" t="s">
        <v>63</v>
      </c>
      <c r="E44" s="307" t="s">
        <v>361</v>
      </c>
      <c r="F44" s="308"/>
      <c r="G44" s="308"/>
      <c r="H44" s="308"/>
      <c r="I44" s="308"/>
      <c r="J44" s="309"/>
      <c r="K44" s="149">
        <v>10000</v>
      </c>
      <c r="L44" s="149">
        <v>-9000</v>
      </c>
      <c r="M44" s="149">
        <f>SUM(K44:L44)</f>
        <v>1000</v>
      </c>
      <c r="N44" s="101">
        <f>M44/K44*100</f>
        <v>10</v>
      </c>
      <c r="O44" s="178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</row>
    <row r="45" spans="1:233" s="3" customFormat="1" ht="12" x14ac:dyDescent="0.2">
      <c r="A45" s="39"/>
      <c r="B45" s="142"/>
      <c r="C45" s="21"/>
      <c r="D45" s="21" t="s">
        <v>64</v>
      </c>
      <c r="E45" s="307" t="s">
        <v>65</v>
      </c>
      <c r="F45" s="308"/>
      <c r="G45" s="308"/>
      <c r="H45" s="308"/>
      <c r="I45" s="308"/>
      <c r="J45" s="309"/>
      <c r="K45" s="70"/>
      <c r="L45" s="70"/>
      <c r="M45" s="70"/>
      <c r="N45" s="101"/>
      <c r="O45" s="178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</row>
    <row r="46" spans="1:233" s="3" customFormat="1" ht="12" x14ac:dyDescent="0.2">
      <c r="A46" s="39"/>
      <c r="B46" s="142"/>
      <c r="C46" s="21"/>
      <c r="D46" s="21" t="s">
        <v>66</v>
      </c>
      <c r="E46" s="307" t="s">
        <v>67</v>
      </c>
      <c r="F46" s="308"/>
      <c r="G46" s="308"/>
      <c r="H46" s="308"/>
      <c r="I46" s="308"/>
      <c r="J46" s="309"/>
      <c r="K46" s="70"/>
      <c r="L46" s="70"/>
      <c r="M46" s="70"/>
      <c r="N46" s="101"/>
      <c r="O46" s="178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</row>
    <row r="47" spans="1:233" s="3" customFormat="1" ht="12" x14ac:dyDescent="0.2">
      <c r="A47" s="39"/>
      <c r="B47" s="23"/>
      <c r="C47" s="23" t="s">
        <v>68</v>
      </c>
      <c r="D47" s="304" t="s">
        <v>69</v>
      </c>
      <c r="E47" s="305"/>
      <c r="F47" s="305"/>
      <c r="G47" s="305"/>
      <c r="H47" s="305"/>
      <c r="I47" s="305"/>
      <c r="J47" s="306"/>
      <c r="K47" s="190">
        <f>SUM(K48+K51)</f>
        <v>145000</v>
      </c>
      <c r="L47" s="190">
        <f t="shared" ref="L47:M47" si="7">SUM(L48+L51)</f>
        <v>62000</v>
      </c>
      <c r="M47" s="190">
        <f t="shared" si="7"/>
        <v>207000</v>
      </c>
      <c r="N47" s="102">
        <f>M47/K47*100</f>
        <v>142.75862068965517</v>
      </c>
      <c r="O47" s="178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</row>
    <row r="48" spans="1:233" s="3" customFormat="1" ht="12" x14ac:dyDescent="0.2">
      <c r="A48" s="39"/>
      <c r="B48" s="142"/>
      <c r="C48" s="21"/>
      <c r="D48" s="21" t="s">
        <v>70</v>
      </c>
      <c r="E48" s="307" t="s">
        <v>71</v>
      </c>
      <c r="F48" s="308"/>
      <c r="G48" s="308"/>
      <c r="H48" s="308"/>
      <c r="I48" s="308"/>
      <c r="J48" s="309"/>
      <c r="K48" s="149">
        <v>145000</v>
      </c>
      <c r="L48" s="149">
        <v>0</v>
      </c>
      <c r="M48" s="149">
        <f>SUM(K48:L48)</f>
        <v>145000</v>
      </c>
      <c r="N48" s="101">
        <f>M48/K48*100</f>
        <v>100</v>
      </c>
      <c r="O48" s="178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</row>
    <row r="49" spans="1:233" s="3" customFormat="1" ht="12" x14ac:dyDescent="0.2">
      <c r="A49" s="39"/>
      <c r="B49" s="142"/>
      <c r="C49" s="21"/>
      <c r="D49" s="21"/>
      <c r="E49" s="21" t="s">
        <v>72</v>
      </c>
      <c r="F49" s="307" t="s">
        <v>73</v>
      </c>
      <c r="G49" s="308"/>
      <c r="H49" s="308"/>
      <c r="I49" s="308"/>
      <c r="J49" s="309"/>
      <c r="K49" s="70"/>
      <c r="L49" s="70"/>
      <c r="M49" s="70"/>
      <c r="N49" s="102"/>
      <c r="O49" s="164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</row>
    <row r="50" spans="1:233" s="3" customFormat="1" ht="12" x14ac:dyDescent="0.2">
      <c r="A50" s="39"/>
      <c r="B50" s="142"/>
      <c r="C50" s="21"/>
      <c r="D50" s="21"/>
      <c r="E50" s="21" t="s">
        <v>74</v>
      </c>
      <c r="F50" s="307" t="s">
        <v>75</v>
      </c>
      <c r="G50" s="308"/>
      <c r="H50" s="308"/>
      <c r="I50" s="308"/>
      <c r="J50" s="309"/>
      <c r="K50" s="155"/>
      <c r="L50" s="155"/>
      <c r="M50" s="155"/>
      <c r="N50" s="102"/>
      <c r="O50" s="164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</row>
    <row r="51" spans="1:233" s="3" customFormat="1" ht="12" x14ac:dyDescent="0.2">
      <c r="A51" s="39"/>
      <c r="B51" s="142"/>
      <c r="C51" s="21"/>
      <c r="D51" s="21" t="s">
        <v>76</v>
      </c>
      <c r="E51" s="307" t="s">
        <v>77</v>
      </c>
      <c r="F51" s="308"/>
      <c r="G51" s="308"/>
      <c r="H51" s="308"/>
      <c r="I51" s="308"/>
      <c r="J51" s="309"/>
      <c r="K51" s="134">
        <f>K52+K53</f>
        <v>0</v>
      </c>
      <c r="L51" s="134">
        <v>62000</v>
      </c>
      <c r="M51" s="134">
        <f>SUM(K51:L51)</f>
        <v>62000</v>
      </c>
      <c r="N51" s="101" t="e">
        <f>M51/K51*100</f>
        <v>#DIV/0!</v>
      </c>
      <c r="O51" s="164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</row>
    <row r="52" spans="1:233" s="3" customFormat="1" ht="12" x14ac:dyDescent="0.2">
      <c r="A52" s="39"/>
      <c r="B52" s="142"/>
      <c r="C52" s="21"/>
      <c r="D52" s="21"/>
      <c r="E52" s="21" t="s">
        <v>78</v>
      </c>
      <c r="F52" s="307" t="s">
        <v>73</v>
      </c>
      <c r="G52" s="308"/>
      <c r="H52" s="308"/>
      <c r="I52" s="308"/>
      <c r="J52" s="309"/>
      <c r="K52" s="70"/>
      <c r="L52" s="70"/>
      <c r="M52" s="70"/>
      <c r="N52" s="102"/>
      <c r="O52" s="164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</row>
    <row r="53" spans="1:233" s="3" customFormat="1" ht="12" x14ac:dyDescent="0.2">
      <c r="A53" s="39"/>
      <c r="B53" s="142"/>
      <c r="C53" s="21"/>
      <c r="D53" s="21"/>
      <c r="E53" s="21" t="s">
        <v>79</v>
      </c>
      <c r="F53" s="307" t="s">
        <v>75</v>
      </c>
      <c r="G53" s="308"/>
      <c r="H53" s="308"/>
      <c r="I53" s="308"/>
      <c r="J53" s="309"/>
      <c r="K53" s="70"/>
      <c r="L53" s="70"/>
      <c r="M53" s="70"/>
      <c r="N53" s="102"/>
      <c r="O53" s="164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</row>
    <row r="54" spans="1:233" s="3" customFormat="1" ht="12.75" thickBot="1" x14ac:dyDescent="0.25">
      <c r="A54" s="40"/>
      <c r="B54" s="43"/>
      <c r="C54" s="43" t="s">
        <v>80</v>
      </c>
      <c r="D54" s="322" t="s">
        <v>81</v>
      </c>
      <c r="E54" s="323"/>
      <c r="F54" s="323"/>
      <c r="G54" s="323"/>
      <c r="H54" s="323"/>
      <c r="I54" s="323"/>
      <c r="J54" s="324"/>
      <c r="K54" s="216">
        <v>0</v>
      </c>
      <c r="L54" s="216">
        <v>8500</v>
      </c>
      <c r="M54" s="216">
        <f>SUM(K54:L54)</f>
        <v>8500</v>
      </c>
      <c r="N54" s="102" t="e">
        <f>M54/K54*100</f>
        <v>#DIV/0!</v>
      </c>
      <c r="O54" s="164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</row>
    <row r="55" spans="1:233" s="3" customFormat="1" ht="12" x14ac:dyDescent="0.2">
      <c r="A55" s="44" t="s">
        <v>82</v>
      </c>
      <c r="B55" s="276" t="s">
        <v>83</v>
      </c>
      <c r="C55" s="277"/>
      <c r="D55" s="277"/>
      <c r="E55" s="277"/>
      <c r="F55" s="277"/>
      <c r="G55" s="277"/>
      <c r="H55" s="277"/>
      <c r="I55" s="277"/>
      <c r="J55" s="278"/>
      <c r="K55" s="65">
        <f t="shared" ref="K55:L55" si="8">K56+K60</f>
        <v>0</v>
      </c>
      <c r="L55" s="65">
        <f t="shared" si="8"/>
        <v>300</v>
      </c>
      <c r="M55" s="65">
        <f>SUM(K55:L55)</f>
        <v>300</v>
      </c>
      <c r="N55" s="104" t="e">
        <f>M55/K55</f>
        <v>#DIV/0!</v>
      </c>
      <c r="O55" s="164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</row>
    <row r="56" spans="1:233" s="3" customFormat="1" ht="12" x14ac:dyDescent="0.2">
      <c r="A56" s="35"/>
      <c r="B56" s="23" t="s">
        <v>84</v>
      </c>
      <c r="C56" s="304" t="s">
        <v>85</v>
      </c>
      <c r="D56" s="305"/>
      <c r="E56" s="305"/>
      <c r="F56" s="305"/>
      <c r="G56" s="305"/>
      <c r="H56" s="305"/>
      <c r="I56" s="305"/>
      <c r="J56" s="306"/>
      <c r="K56" s="73">
        <f t="shared" ref="K56:L56" si="9">SUM(K57:K59)</f>
        <v>0</v>
      </c>
      <c r="L56" s="73">
        <f t="shared" si="9"/>
        <v>300</v>
      </c>
      <c r="M56" s="73">
        <f>SUM(K56:L56)</f>
        <v>300</v>
      </c>
      <c r="N56" s="102" t="e">
        <f>M56/K56</f>
        <v>#DIV/0!</v>
      </c>
      <c r="O56" s="164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</row>
    <row r="57" spans="1:233" s="3" customFormat="1" ht="12" x14ac:dyDescent="0.2">
      <c r="A57" s="35"/>
      <c r="B57" s="142"/>
      <c r="C57" s="21" t="s">
        <v>86</v>
      </c>
      <c r="D57" s="307" t="s">
        <v>87</v>
      </c>
      <c r="E57" s="308"/>
      <c r="F57" s="308"/>
      <c r="G57" s="308"/>
      <c r="H57" s="308"/>
      <c r="I57" s="308"/>
      <c r="J57" s="309"/>
      <c r="K57" s="149">
        <v>0</v>
      </c>
      <c r="L57" s="149">
        <v>250</v>
      </c>
      <c r="M57" s="149">
        <f>SUM(K57:L57)</f>
        <v>250</v>
      </c>
      <c r="N57" s="101" t="e">
        <f t="shared" ref="N57:N58" si="10">M57/K57*100</f>
        <v>#DIV/0!</v>
      </c>
      <c r="O57" s="164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</row>
    <row r="58" spans="1:233" s="3" customFormat="1" ht="12" x14ac:dyDescent="0.2">
      <c r="A58" s="35"/>
      <c r="B58" s="142"/>
      <c r="C58" s="21" t="s">
        <v>88</v>
      </c>
      <c r="D58" s="307" t="s">
        <v>89</v>
      </c>
      <c r="E58" s="308"/>
      <c r="F58" s="308"/>
      <c r="G58" s="308"/>
      <c r="H58" s="308"/>
      <c r="I58" s="308"/>
      <c r="J58" s="309"/>
      <c r="K58" s="215">
        <v>0</v>
      </c>
      <c r="L58" s="215">
        <v>50</v>
      </c>
      <c r="M58" s="132">
        <f>SUM(K58:L58)</f>
        <v>50</v>
      </c>
      <c r="N58" s="101" t="e">
        <f t="shared" si="10"/>
        <v>#DIV/0!</v>
      </c>
      <c r="O58" s="164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</row>
    <row r="59" spans="1:233" s="3" customFormat="1" ht="12" x14ac:dyDescent="0.2">
      <c r="A59" s="39"/>
      <c r="B59" s="142"/>
      <c r="C59" s="21" t="s">
        <v>90</v>
      </c>
      <c r="D59" s="307" t="s">
        <v>91</v>
      </c>
      <c r="E59" s="308"/>
      <c r="F59" s="308"/>
      <c r="G59" s="308"/>
      <c r="H59" s="308"/>
      <c r="I59" s="308"/>
      <c r="J59" s="309"/>
      <c r="K59" s="71"/>
      <c r="L59" s="71"/>
      <c r="M59" s="71" t="s">
        <v>360</v>
      </c>
      <c r="N59" s="102"/>
      <c r="O59" s="164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</row>
    <row r="60" spans="1:233" s="3" customFormat="1" ht="12" x14ac:dyDescent="0.2">
      <c r="A60" s="39"/>
      <c r="B60" s="23" t="s">
        <v>92</v>
      </c>
      <c r="C60" s="304" t="s">
        <v>93</v>
      </c>
      <c r="D60" s="305"/>
      <c r="E60" s="305"/>
      <c r="F60" s="305"/>
      <c r="G60" s="305"/>
      <c r="H60" s="305"/>
      <c r="I60" s="305"/>
      <c r="J60" s="306"/>
      <c r="K60" s="70">
        <f t="shared" ref="K60:M60" si="11">K61+K62</f>
        <v>0</v>
      </c>
      <c r="L60" s="70">
        <v>0</v>
      </c>
      <c r="M60" s="70">
        <f t="shared" si="11"/>
        <v>0</v>
      </c>
      <c r="N60" s="102"/>
      <c r="O60" s="164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</row>
    <row r="61" spans="1:233" s="3" customFormat="1" ht="12" x14ac:dyDescent="0.2">
      <c r="A61" s="39"/>
      <c r="B61" s="142"/>
      <c r="C61" s="21" t="s">
        <v>94</v>
      </c>
      <c r="D61" s="307" t="s">
        <v>95</v>
      </c>
      <c r="E61" s="308"/>
      <c r="F61" s="308"/>
      <c r="G61" s="308"/>
      <c r="H61" s="308"/>
      <c r="I61" s="308"/>
      <c r="J61" s="309"/>
      <c r="K61" s="71"/>
      <c r="L61" s="71"/>
      <c r="M61" s="71"/>
      <c r="N61" s="102"/>
      <c r="O61" s="164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</row>
    <row r="62" spans="1:233" s="3" customFormat="1" ht="12.75" thickBot="1" x14ac:dyDescent="0.25">
      <c r="A62" s="40"/>
      <c r="B62" s="111"/>
      <c r="C62" s="37" t="s">
        <v>96</v>
      </c>
      <c r="D62" s="310" t="s">
        <v>97</v>
      </c>
      <c r="E62" s="311"/>
      <c r="F62" s="311"/>
      <c r="G62" s="311"/>
      <c r="H62" s="311"/>
      <c r="I62" s="311"/>
      <c r="J62" s="312"/>
      <c r="K62" s="75"/>
      <c r="L62" s="75"/>
      <c r="M62" s="75"/>
      <c r="N62" s="103"/>
      <c r="O62" s="164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</row>
    <row r="63" spans="1:233" s="3" customFormat="1" ht="12" x14ac:dyDescent="0.2">
      <c r="A63" s="44" t="s">
        <v>98</v>
      </c>
      <c r="B63" s="276" t="s">
        <v>99</v>
      </c>
      <c r="C63" s="277"/>
      <c r="D63" s="277"/>
      <c r="E63" s="277"/>
      <c r="F63" s="277"/>
      <c r="G63" s="277"/>
      <c r="H63" s="277"/>
      <c r="I63" s="277"/>
      <c r="J63" s="278"/>
      <c r="K63" s="151">
        <f t="shared" ref="K63:M63" si="12">K64+K71+K72+K73+K74</f>
        <v>0</v>
      </c>
      <c r="L63" s="152">
        <f t="shared" si="12"/>
        <v>75200</v>
      </c>
      <c r="M63" s="152">
        <f t="shared" si="12"/>
        <v>75200</v>
      </c>
      <c r="N63" s="104" t="e">
        <f t="shared" ref="N63" si="13">M63/K63*100</f>
        <v>#DIV/0!</v>
      </c>
      <c r="O63" s="164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</row>
    <row r="64" spans="1:233" s="3" customFormat="1" ht="12" x14ac:dyDescent="0.2">
      <c r="A64" s="35"/>
      <c r="B64" s="23" t="s">
        <v>100</v>
      </c>
      <c r="C64" s="304" t="s">
        <v>101</v>
      </c>
      <c r="D64" s="305"/>
      <c r="E64" s="305"/>
      <c r="F64" s="305"/>
      <c r="G64" s="305"/>
      <c r="H64" s="305"/>
      <c r="I64" s="305"/>
      <c r="J64" s="306"/>
      <c r="K64" s="70">
        <f t="shared" ref="K64:M64" si="14">K65+K66+K67+K70</f>
        <v>0</v>
      </c>
      <c r="L64" s="70"/>
      <c r="M64" s="70">
        <f t="shared" si="14"/>
        <v>0</v>
      </c>
      <c r="N64" s="102"/>
      <c r="O64" s="164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</row>
    <row r="65" spans="1:233" s="3" customFormat="1" ht="12" x14ac:dyDescent="0.2">
      <c r="A65" s="35"/>
      <c r="B65" s="23"/>
      <c r="C65" s="21" t="s">
        <v>102</v>
      </c>
      <c r="D65" s="307" t="s">
        <v>103</v>
      </c>
      <c r="E65" s="308"/>
      <c r="F65" s="308"/>
      <c r="G65" s="308"/>
      <c r="H65" s="308"/>
      <c r="I65" s="308"/>
      <c r="J65" s="309"/>
      <c r="K65" s="70"/>
      <c r="L65" s="70"/>
      <c r="M65" s="70"/>
      <c r="N65" s="102"/>
      <c r="O65" s="164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</row>
    <row r="66" spans="1:233" s="3" customFormat="1" ht="12" x14ac:dyDescent="0.2">
      <c r="A66" s="35"/>
      <c r="B66" s="23"/>
      <c r="C66" s="21" t="s">
        <v>104</v>
      </c>
      <c r="D66" s="307" t="s">
        <v>105</v>
      </c>
      <c r="E66" s="308"/>
      <c r="F66" s="308"/>
      <c r="G66" s="308"/>
      <c r="H66" s="308"/>
      <c r="I66" s="308"/>
      <c r="J66" s="309"/>
      <c r="K66" s="70"/>
      <c r="L66" s="70"/>
      <c r="M66" s="70"/>
      <c r="N66" s="102"/>
      <c r="O66" s="164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</row>
    <row r="67" spans="1:233" s="3" customFormat="1" ht="12" x14ac:dyDescent="0.2">
      <c r="A67" s="35"/>
      <c r="B67" s="23"/>
      <c r="C67" s="21" t="s">
        <v>106</v>
      </c>
      <c r="D67" s="307" t="s">
        <v>107</v>
      </c>
      <c r="E67" s="308"/>
      <c r="F67" s="308"/>
      <c r="G67" s="308"/>
      <c r="H67" s="308"/>
      <c r="I67" s="308"/>
      <c r="J67" s="309"/>
      <c r="K67" s="70"/>
      <c r="L67" s="70"/>
      <c r="M67" s="70"/>
      <c r="N67" s="102"/>
      <c r="O67" s="16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</row>
    <row r="68" spans="1:233" s="3" customFormat="1" ht="12" x14ac:dyDescent="0.2">
      <c r="A68" s="35"/>
      <c r="B68" s="23"/>
      <c r="C68" s="21"/>
      <c r="D68" s="21" t="s">
        <v>108</v>
      </c>
      <c r="E68" s="307" t="s">
        <v>109</v>
      </c>
      <c r="F68" s="308"/>
      <c r="G68" s="308"/>
      <c r="H68" s="308"/>
      <c r="I68" s="308"/>
      <c r="J68" s="309"/>
      <c r="K68" s="74"/>
      <c r="L68" s="74"/>
      <c r="M68" s="74"/>
      <c r="N68" s="102"/>
      <c r="O68" s="164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</row>
    <row r="69" spans="1:233" s="3" customFormat="1" ht="12" x14ac:dyDescent="0.2">
      <c r="A69" s="35"/>
      <c r="B69" s="23"/>
      <c r="C69" s="21"/>
      <c r="D69" s="21" t="s">
        <v>110</v>
      </c>
      <c r="E69" s="307" t="s">
        <v>111</v>
      </c>
      <c r="F69" s="308"/>
      <c r="G69" s="308"/>
      <c r="H69" s="308"/>
      <c r="I69" s="308"/>
      <c r="J69" s="309"/>
      <c r="K69" s="70"/>
      <c r="L69" s="70"/>
      <c r="M69" s="70"/>
      <c r="N69" s="102"/>
      <c r="O69" s="164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</row>
    <row r="70" spans="1:233" s="3" customFormat="1" ht="12" x14ac:dyDescent="0.2">
      <c r="A70" s="35"/>
      <c r="B70" s="23"/>
      <c r="C70" s="21" t="s">
        <v>112</v>
      </c>
      <c r="D70" s="307" t="s">
        <v>113</v>
      </c>
      <c r="E70" s="308"/>
      <c r="F70" s="308"/>
      <c r="G70" s="308"/>
      <c r="H70" s="308"/>
      <c r="I70" s="308"/>
      <c r="J70" s="309"/>
      <c r="K70" s="70"/>
      <c r="L70" s="70"/>
      <c r="M70" s="70"/>
      <c r="N70" s="102"/>
      <c r="O70" s="164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</row>
    <row r="71" spans="1:233" s="3" customFormat="1" ht="12" x14ac:dyDescent="0.2">
      <c r="A71" s="35"/>
      <c r="B71" s="23" t="s">
        <v>114</v>
      </c>
      <c r="C71" s="304" t="s">
        <v>355</v>
      </c>
      <c r="D71" s="305"/>
      <c r="E71" s="305"/>
      <c r="F71" s="305"/>
      <c r="G71" s="305"/>
      <c r="H71" s="305"/>
      <c r="I71" s="305"/>
      <c r="J71" s="306"/>
      <c r="K71" s="73">
        <v>0</v>
      </c>
      <c r="L71" s="73">
        <v>75200</v>
      </c>
      <c r="M71" s="73">
        <f>SUM(K71:L71)</f>
        <v>75200</v>
      </c>
      <c r="N71" s="102" t="e">
        <f>M71/K71*100</f>
        <v>#DIV/0!</v>
      </c>
      <c r="O71" s="164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</row>
    <row r="72" spans="1:233" s="3" customFormat="1" ht="12" x14ac:dyDescent="0.2">
      <c r="A72" s="35"/>
      <c r="B72" s="23" t="s">
        <v>115</v>
      </c>
      <c r="C72" s="304" t="s">
        <v>116</v>
      </c>
      <c r="D72" s="305"/>
      <c r="E72" s="305"/>
      <c r="F72" s="305"/>
      <c r="G72" s="305"/>
      <c r="H72" s="305"/>
      <c r="I72" s="305"/>
      <c r="J72" s="306"/>
      <c r="K72" s="73">
        <v>0</v>
      </c>
      <c r="L72" s="73">
        <v>0</v>
      </c>
      <c r="M72" s="73">
        <v>0</v>
      </c>
      <c r="N72" s="102"/>
      <c r="O72" s="164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</row>
    <row r="73" spans="1:233" s="3" customFormat="1" ht="12" x14ac:dyDescent="0.2">
      <c r="A73" s="35"/>
      <c r="B73" s="23" t="s">
        <v>117</v>
      </c>
      <c r="C73" s="304" t="s">
        <v>118</v>
      </c>
      <c r="D73" s="305"/>
      <c r="E73" s="305"/>
      <c r="F73" s="305"/>
      <c r="G73" s="305"/>
      <c r="H73" s="305"/>
      <c r="I73" s="305"/>
      <c r="J73" s="306"/>
      <c r="K73" s="73">
        <v>0</v>
      </c>
      <c r="L73" s="73">
        <v>0</v>
      </c>
      <c r="M73" s="73">
        <v>0</v>
      </c>
      <c r="N73" s="102"/>
      <c r="O73" s="164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</row>
    <row r="74" spans="1:233" s="3" customFormat="1" ht="12.75" thickBot="1" x14ac:dyDescent="0.25">
      <c r="A74" s="36"/>
      <c r="B74" s="43" t="s">
        <v>119</v>
      </c>
      <c r="C74" s="322" t="s">
        <v>120</v>
      </c>
      <c r="D74" s="323"/>
      <c r="E74" s="323"/>
      <c r="F74" s="323"/>
      <c r="G74" s="323"/>
      <c r="H74" s="323"/>
      <c r="I74" s="323"/>
      <c r="J74" s="324"/>
      <c r="K74" s="113">
        <v>0</v>
      </c>
      <c r="L74" s="113">
        <v>0</v>
      </c>
      <c r="M74" s="113">
        <v>0</v>
      </c>
      <c r="N74" s="103"/>
      <c r="O74" s="164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</row>
    <row r="75" spans="1:233" s="3" customFormat="1" ht="12" x14ac:dyDescent="0.2">
      <c r="A75" s="44" t="s">
        <v>121</v>
      </c>
      <c r="B75" s="276" t="s">
        <v>122</v>
      </c>
      <c r="C75" s="277"/>
      <c r="D75" s="277"/>
      <c r="E75" s="277"/>
      <c r="F75" s="277"/>
      <c r="G75" s="277"/>
      <c r="H75" s="277"/>
      <c r="I75" s="277"/>
      <c r="J75" s="278"/>
      <c r="K75" s="239">
        <f>SUM(K76+K79+K80)</f>
        <v>43000</v>
      </c>
      <c r="L75" s="239">
        <f t="shared" ref="L75:M75" si="15">SUM(L76+L79+L80)</f>
        <v>-20000</v>
      </c>
      <c r="M75" s="239">
        <f t="shared" si="15"/>
        <v>23000</v>
      </c>
      <c r="N75" s="104">
        <f>M75/K75*100</f>
        <v>53.488372093023251</v>
      </c>
      <c r="O75" s="164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</row>
    <row r="76" spans="1:233" s="3" customFormat="1" ht="12" x14ac:dyDescent="0.2">
      <c r="A76" s="45"/>
      <c r="B76" s="23" t="s">
        <v>123</v>
      </c>
      <c r="C76" s="304" t="s">
        <v>337</v>
      </c>
      <c r="D76" s="305"/>
      <c r="E76" s="305"/>
      <c r="F76" s="305"/>
      <c r="G76" s="305"/>
      <c r="H76" s="305"/>
      <c r="I76" s="305"/>
      <c r="J76" s="306"/>
      <c r="K76" s="67">
        <f>SUM(K77:K78)</f>
        <v>3000</v>
      </c>
      <c r="L76" s="67">
        <f t="shared" ref="L76:M76" si="16">SUM(L77:L78)</f>
        <v>-3000</v>
      </c>
      <c r="M76" s="67">
        <f t="shared" si="16"/>
        <v>0</v>
      </c>
      <c r="N76" s="102">
        <f>M76/K76*100</f>
        <v>0</v>
      </c>
      <c r="O76" s="164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</row>
    <row r="77" spans="1:233" s="3" customFormat="1" ht="12" x14ac:dyDescent="0.2">
      <c r="A77" s="45"/>
      <c r="B77" s="23"/>
      <c r="C77" s="21" t="s">
        <v>124</v>
      </c>
      <c r="D77" s="307" t="s">
        <v>125</v>
      </c>
      <c r="E77" s="308"/>
      <c r="F77" s="308"/>
      <c r="G77" s="308"/>
      <c r="H77" s="308"/>
      <c r="I77" s="308"/>
      <c r="J77" s="309"/>
      <c r="K77" s="66"/>
      <c r="L77" s="66"/>
      <c r="M77" s="66"/>
      <c r="N77" s="102"/>
      <c r="O77" s="164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</row>
    <row r="78" spans="1:233" s="3" customFormat="1" ht="12" x14ac:dyDescent="0.2">
      <c r="A78" s="45"/>
      <c r="B78" s="23"/>
      <c r="C78" s="21" t="s">
        <v>126</v>
      </c>
      <c r="D78" s="307" t="s">
        <v>127</v>
      </c>
      <c r="E78" s="308"/>
      <c r="F78" s="308"/>
      <c r="G78" s="308"/>
      <c r="H78" s="308"/>
      <c r="I78" s="308"/>
      <c r="J78" s="309"/>
      <c r="K78" s="134">
        <v>3000</v>
      </c>
      <c r="L78" s="134">
        <v>-3000</v>
      </c>
      <c r="M78" s="134">
        <f>SUM(K78:L78)</f>
        <v>0</v>
      </c>
      <c r="N78" s="101">
        <f>M78/K78*100</f>
        <v>0</v>
      </c>
      <c r="O78" s="178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</row>
    <row r="79" spans="1:233" s="3" customFormat="1" ht="12" x14ac:dyDescent="0.2">
      <c r="A79" s="45"/>
      <c r="B79" s="23" t="s">
        <v>128</v>
      </c>
      <c r="C79" s="304" t="s">
        <v>129</v>
      </c>
      <c r="D79" s="305"/>
      <c r="E79" s="305"/>
      <c r="F79" s="305"/>
      <c r="G79" s="305"/>
      <c r="H79" s="305"/>
      <c r="I79" s="305"/>
      <c r="J79" s="306"/>
      <c r="K79" s="67">
        <v>0</v>
      </c>
      <c r="L79" s="67"/>
      <c r="M79" s="66"/>
      <c r="N79" s="102"/>
      <c r="O79" s="164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</row>
    <row r="80" spans="1:233" s="3" customFormat="1" ht="12" x14ac:dyDescent="0.2">
      <c r="A80" s="45"/>
      <c r="B80" s="23" t="s">
        <v>130</v>
      </c>
      <c r="C80" s="304" t="s">
        <v>131</v>
      </c>
      <c r="D80" s="305"/>
      <c r="E80" s="305"/>
      <c r="F80" s="305"/>
      <c r="G80" s="305"/>
      <c r="H80" s="305"/>
      <c r="I80" s="305"/>
      <c r="J80" s="306"/>
      <c r="K80" s="67">
        <f t="shared" ref="K80:M80" si="17">SUM(K81:K83)</f>
        <v>40000</v>
      </c>
      <c r="L80" s="67">
        <f t="shared" si="17"/>
        <v>-17000</v>
      </c>
      <c r="M80" s="67">
        <f t="shared" si="17"/>
        <v>23000</v>
      </c>
      <c r="N80" s="102">
        <f>M80/K80*100</f>
        <v>57.499999999999993</v>
      </c>
      <c r="O80" s="164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</row>
    <row r="81" spans="1:233" s="3" customFormat="1" ht="12" x14ac:dyDescent="0.2">
      <c r="A81" s="45"/>
      <c r="B81" s="23"/>
      <c r="C81" s="21" t="s">
        <v>132</v>
      </c>
      <c r="D81" s="307" t="s">
        <v>133</v>
      </c>
      <c r="E81" s="308"/>
      <c r="F81" s="308"/>
      <c r="G81" s="308"/>
      <c r="H81" s="308"/>
      <c r="I81" s="308"/>
      <c r="J81" s="309"/>
      <c r="K81" s="66"/>
      <c r="L81" s="66"/>
      <c r="M81" s="66"/>
      <c r="N81" s="102"/>
      <c r="O81" s="164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</row>
    <row r="82" spans="1:233" s="3" customFormat="1" ht="12" x14ac:dyDescent="0.2">
      <c r="A82" s="45"/>
      <c r="B82" s="23"/>
      <c r="C82" s="21" t="s">
        <v>134</v>
      </c>
      <c r="D82" s="307" t="s">
        <v>135</v>
      </c>
      <c r="E82" s="308"/>
      <c r="F82" s="308"/>
      <c r="G82" s="308"/>
      <c r="H82" s="308"/>
      <c r="I82" s="308"/>
      <c r="J82" s="309"/>
      <c r="K82" s="66"/>
      <c r="L82" s="66"/>
      <c r="M82" s="66"/>
      <c r="N82" s="102"/>
      <c r="O82" s="164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</row>
    <row r="83" spans="1:233" s="3" customFormat="1" ht="12" x14ac:dyDescent="0.2">
      <c r="A83" s="45"/>
      <c r="B83" s="23"/>
      <c r="C83" s="21" t="s">
        <v>136</v>
      </c>
      <c r="D83" s="307" t="s">
        <v>131</v>
      </c>
      <c r="E83" s="308"/>
      <c r="F83" s="308"/>
      <c r="G83" s="308"/>
      <c r="H83" s="308"/>
      <c r="I83" s="308"/>
      <c r="J83" s="309"/>
      <c r="K83" s="134">
        <v>40000</v>
      </c>
      <c r="L83" s="134">
        <v>-17000</v>
      </c>
      <c r="M83" s="134">
        <f>SUM(K83:L83)</f>
        <v>23000</v>
      </c>
      <c r="N83" s="101">
        <f>M83/K83*100</f>
        <v>57.499999999999993</v>
      </c>
      <c r="O83" s="178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</row>
    <row r="84" spans="1:233" s="3" customFormat="1" ht="12.75" thickBot="1" x14ac:dyDescent="0.25">
      <c r="A84" s="36"/>
      <c r="B84" s="43"/>
      <c r="C84" s="37"/>
      <c r="D84" s="37" t="s">
        <v>137</v>
      </c>
      <c r="E84" s="310" t="s">
        <v>138</v>
      </c>
      <c r="F84" s="311"/>
      <c r="G84" s="311"/>
      <c r="H84" s="311"/>
      <c r="I84" s="311"/>
      <c r="J84" s="312"/>
      <c r="K84" s="240"/>
      <c r="L84" s="240"/>
      <c r="M84" s="240"/>
      <c r="N84" s="103"/>
      <c r="O84" s="164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</row>
    <row r="85" spans="1:233" s="3" customFormat="1" ht="15.75" thickBot="1" x14ac:dyDescent="0.3">
      <c r="A85" s="313" t="s">
        <v>139</v>
      </c>
      <c r="B85" s="314"/>
      <c r="C85" s="314"/>
      <c r="D85" s="314"/>
      <c r="E85" s="314"/>
      <c r="F85" s="314"/>
      <c r="G85" s="314"/>
      <c r="H85" s="314"/>
      <c r="I85" s="314"/>
      <c r="J85" s="315"/>
      <c r="K85" s="191">
        <f>SUM(K15+K55+K63+K75)</f>
        <v>946000</v>
      </c>
      <c r="L85" s="191">
        <f t="shared" ref="L85:M85" si="18">SUM(L15+L55+L63+L75)</f>
        <v>180000</v>
      </c>
      <c r="M85" s="191">
        <f t="shared" si="18"/>
        <v>1126000</v>
      </c>
      <c r="N85" s="192">
        <f>M85/K85*100</f>
        <v>119.0274841437632</v>
      </c>
      <c r="O85" s="16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</row>
    <row r="86" spans="1:233" s="3" customFormat="1" x14ac:dyDescent="0.25">
      <c r="A86" s="118" t="s">
        <v>348</v>
      </c>
      <c r="B86" s="276" t="s">
        <v>353</v>
      </c>
      <c r="C86" s="277"/>
      <c r="D86" s="277"/>
      <c r="E86" s="277"/>
      <c r="F86" s="277"/>
      <c r="G86" s="277"/>
      <c r="H86" s="277"/>
      <c r="I86" s="277"/>
      <c r="J86" s="278"/>
      <c r="K86" s="133">
        <f>K87</f>
        <v>0</v>
      </c>
      <c r="L86" s="133">
        <f t="shared" ref="L86:M86" si="19">L87</f>
        <v>509590</v>
      </c>
      <c r="M86" s="133">
        <f t="shared" si="19"/>
        <v>509590</v>
      </c>
      <c r="N86" s="102" t="e">
        <f t="shared" ref="N86:N88" si="20">M86/K86*100</f>
        <v>#DIV/0!</v>
      </c>
      <c r="O86" s="16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</row>
    <row r="87" spans="1:233" s="3" customFormat="1" ht="12.75" x14ac:dyDescent="0.2">
      <c r="A87" s="119"/>
      <c r="B87" s="116" t="s">
        <v>349</v>
      </c>
      <c r="C87" s="304" t="s">
        <v>350</v>
      </c>
      <c r="D87" s="305"/>
      <c r="E87" s="305"/>
      <c r="F87" s="305"/>
      <c r="G87" s="305"/>
      <c r="H87" s="305"/>
      <c r="I87" s="305"/>
      <c r="J87" s="306"/>
      <c r="K87" s="133">
        <f>K88</f>
        <v>0</v>
      </c>
      <c r="L87" s="133">
        <f t="shared" ref="L87:M87" si="21">L88</f>
        <v>509590</v>
      </c>
      <c r="M87" s="133">
        <f t="shared" si="21"/>
        <v>509590</v>
      </c>
      <c r="N87" s="102" t="e">
        <f t="shared" si="20"/>
        <v>#DIV/0!</v>
      </c>
      <c r="O87" s="16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</row>
    <row r="88" spans="1:233" s="3" customFormat="1" x14ac:dyDescent="0.25">
      <c r="A88" s="119"/>
      <c r="B88" s="116"/>
      <c r="C88" s="117" t="s">
        <v>351</v>
      </c>
      <c r="D88" s="307" t="s">
        <v>352</v>
      </c>
      <c r="E88" s="308"/>
      <c r="F88" s="308"/>
      <c r="G88" s="308"/>
      <c r="H88" s="308"/>
      <c r="I88" s="308"/>
      <c r="J88" s="309"/>
      <c r="K88" s="133">
        <v>0</v>
      </c>
      <c r="L88" s="134">
        <v>509590</v>
      </c>
      <c r="M88" s="134">
        <f>SUM(K88:L88)</f>
        <v>509590</v>
      </c>
      <c r="N88" s="101" t="e">
        <f t="shared" si="20"/>
        <v>#DIV/0!</v>
      </c>
      <c r="O88" s="16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</row>
    <row r="89" spans="1:233" s="3" customFormat="1" ht="12" x14ac:dyDescent="0.2">
      <c r="A89" s="83" t="s">
        <v>140</v>
      </c>
      <c r="B89" s="84" t="s">
        <v>141</v>
      </c>
      <c r="C89" s="304" t="s">
        <v>142</v>
      </c>
      <c r="D89" s="305"/>
      <c r="E89" s="305"/>
      <c r="F89" s="305"/>
      <c r="G89" s="305"/>
      <c r="H89" s="305"/>
      <c r="I89" s="305"/>
      <c r="J89" s="306"/>
      <c r="K89" s="148">
        <f>SUM(K90:K92)</f>
        <v>602700</v>
      </c>
      <c r="L89" s="148">
        <f>SUM(L90:L92)</f>
        <v>0</v>
      </c>
      <c r="M89" s="148">
        <f>SUM(M90:M92)</f>
        <v>602700</v>
      </c>
      <c r="N89" s="102">
        <f>M89/K89*100</f>
        <v>100</v>
      </c>
      <c r="O89" s="164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</row>
    <row r="90" spans="1:233" s="3" customFormat="1" ht="12" x14ac:dyDescent="0.2">
      <c r="A90" s="39"/>
      <c r="B90" s="23"/>
      <c r="C90" s="21" t="s">
        <v>143</v>
      </c>
      <c r="D90" s="307" t="s">
        <v>338</v>
      </c>
      <c r="E90" s="308"/>
      <c r="F90" s="308"/>
      <c r="G90" s="308"/>
      <c r="H90" s="308"/>
      <c r="I90" s="308"/>
      <c r="J90" s="309"/>
      <c r="K90" s="149">
        <v>560000</v>
      </c>
      <c r="L90" s="149">
        <v>0</v>
      </c>
      <c r="M90" s="149">
        <f>SUM(K90:L90)</f>
        <v>560000</v>
      </c>
      <c r="N90" s="102">
        <f>M90/K90*100</f>
        <v>100</v>
      </c>
      <c r="O90" s="164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</row>
    <row r="91" spans="1:233" s="3" customFormat="1" ht="12" x14ac:dyDescent="0.2">
      <c r="A91" s="39"/>
      <c r="B91" s="23"/>
      <c r="C91" s="21" t="s">
        <v>144</v>
      </c>
      <c r="D91" s="307" t="s">
        <v>339</v>
      </c>
      <c r="E91" s="308"/>
      <c r="F91" s="308"/>
      <c r="G91" s="308"/>
      <c r="H91" s="308"/>
      <c r="I91" s="308"/>
      <c r="J91" s="309"/>
      <c r="K91" s="149">
        <v>0</v>
      </c>
      <c r="L91" s="149">
        <v>0</v>
      </c>
      <c r="M91" s="132">
        <f>SUM(K91:L91)</f>
        <v>0</v>
      </c>
      <c r="N91" s="102"/>
      <c r="O91" s="164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</row>
    <row r="92" spans="1:233" s="3" customFormat="1" ht="12.75" thickBot="1" x14ac:dyDescent="0.25">
      <c r="A92" s="40"/>
      <c r="B92" s="43"/>
      <c r="C92" s="37" t="s">
        <v>145</v>
      </c>
      <c r="D92" s="310" t="s">
        <v>340</v>
      </c>
      <c r="E92" s="311"/>
      <c r="F92" s="311"/>
      <c r="G92" s="311"/>
      <c r="H92" s="311"/>
      <c r="I92" s="311"/>
      <c r="J92" s="312"/>
      <c r="K92" s="150">
        <v>42700</v>
      </c>
      <c r="L92" s="150">
        <v>0</v>
      </c>
      <c r="M92" s="150">
        <f>SUM(K92:L92)</f>
        <v>42700</v>
      </c>
      <c r="N92" s="106">
        <f>M92/K92*100</f>
        <v>100</v>
      </c>
      <c r="O92" s="178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</row>
    <row r="93" spans="1:233" s="3" customFormat="1" ht="12" x14ac:dyDescent="0.2">
      <c r="A93" s="83" t="s">
        <v>146</v>
      </c>
      <c r="B93" s="84"/>
      <c r="C93" s="276" t="s">
        <v>343</v>
      </c>
      <c r="D93" s="277"/>
      <c r="E93" s="277"/>
      <c r="F93" s="277"/>
      <c r="G93" s="277"/>
      <c r="H93" s="277"/>
      <c r="I93" s="277"/>
      <c r="J93" s="278"/>
      <c r="K93" s="69">
        <f>K94</f>
        <v>0</v>
      </c>
      <c r="L93" s="69">
        <f t="shared" ref="L93:M93" si="22">L94</f>
        <v>0</v>
      </c>
      <c r="M93" s="69">
        <f t="shared" si="22"/>
        <v>0</v>
      </c>
      <c r="N93" s="115"/>
      <c r="O93" s="164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</row>
    <row r="94" spans="1:233" s="3" customFormat="1" ht="12.75" thickBot="1" x14ac:dyDescent="0.25">
      <c r="A94" s="120"/>
      <c r="B94" s="111" t="s">
        <v>147</v>
      </c>
      <c r="C94" s="316" t="s">
        <v>342</v>
      </c>
      <c r="D94" s="317"/>
      <c r="E94" s="317"/>
      <c r="F94" s="317"/>
      <c r="G94" s="317"/>
      <c r="H94" s="317"/>
      <c r="I94" s="317"/>
      <c r="J94" s="318"/>
      <c r="K94" s="113">
        <v>0</v>
      </c>
      <c r="L94" s="113">
        <v>0</v>
      </c>
      <c r="M94" s="113">
        <v>0</v>
      </c>
      <c r="N94" s="187"/>
      <c r="O94" s="147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</row>
    <row r="95" spans="1:233" s="3" customFormat="1" ht="15.75" thickBot="1" x14ac:dyDescent="0.3">
      <c r="A95" s="319" t="s">
        <v>148</v>
      </c>
      <c r="B95" s="320"/>
      <c r="C95" s="320"/>
      <c r="D95" s="320"/>
      <c r="E95" s="320"/>
      <c r="F95" s="320"/>
      <c r="G95" s="320"/>
      <c r="H95" s="320"/>
      <c r="I95" s="320"/>
      <c r="J95" s="321"/>
      <c r="K95" s="188">
        <f>SUM(K85+K86+K89+K93)</f>
        <v>1548700</v>
      </c>
      <c r="L95" s="188">
        <f>SUM(L85+L86+L89+L93)</f>
        <v>689590</v>
      </c>
      <c r="M95" s="139">
        <f>SUM(M85+M86+M89+M93)</f>
        <v>2238290</v>
      </c>
      <c r="N95" s="105">
        <f>M95/K95*100</f>
        <v>144.52702266416995</v>
      </c>
      <c r="O95" s="179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</row>
    <row r="96" spans="1:233" s="3" customFormat="1" ht="43.5" customHeight="1" thickBot="1" x14ac:dyDescent="0.25">
      <c r="A96" s="92" t="s">
        <v>5</v>
      </c>
      <c r="B96" s="333" t="s">
        <v>336</v>
      </c>
      <c r="C96" s="334"/>
      <c r="D96" s="334"/>
      <c r="E96" s="334"/>
      <c r="F96" s="334"/>
      <c r="G96" s="334"/>
      <c r="H96" s="334"/>
      <c r="I96" s="334"/>
      <c r="J96" s="335"/>
      <c r="K96" s="145" t="s">
        <v>334</v>
      </c>
      <c r="L96" s="144" t="s">
        <v>368</v>
      </c>
      <c r="M96" s="218" t="s">
        <v>341</v>
      </c>
      <c r="N96" s="217" t="s">
        <v>369</v>
      </c>
      <c r="O96" s="17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</row>
    <row r="97" spans="1:233" s="3" customFormat="1" ht="12.75" thickBot="1" x14ac:dyDescent="0.25">
      <c r="A97" s="88"/>
      <c r="B97" s="301" t="s">
        <v>2</v>
      </c>
      <c r="C97" s="302"/>
      <c r="D97" s="302"/>
      <c r="E97" s="302"/>
      <c r="F97" s="302"/>
      <c r="G97" s="302"/>
      <c r="H97" s="302"/>
      <c r="I97" s="302"/>
      <c r="J97" s="303"/>
      <c r="K97" s="141" t="s">
        <v>4</v>
      </c>
      <c r="L97" s="141" t="s">
        <v>3</v>
      </c>
      <c r="M97" s="141" t="s">
        <v>5</v>
      </c>
      <c r="N97" s="219" t="s">
        <v>370</v>
      </c>
      <c r="O97" s="16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</row>
    <row r="98" spans="1:233" s="3" customFormat="1" ht="12" x14ac:dyDescent="0.2">
      <c r="A98" s="51"/>
      <c r="B98" s="52">
        <v>41</v>
      </c>
      <c r="C98" s="282" t="s">
        <v>326</v>
      </c>
      <c r="D98" s="283"/>
      <c r="E98" s="283"/>
      <c r="F98" s="283"/>
      <c r="G98" s="283"/>
      <c r="H98" s="283"/>
      <c r="I98" s="283"/>
      <c r="J98" s="284"/>
      <c r="K98" s="76">
        <f>SUM(K99+K104+K112)</f>
        <v>289000</v>
      </c>
      <c r="L98" s="76">
        <f t="shared" ref="L98:M98" si="23">SUM(L99+L104+L112)</f>
        <v>-9200</v>
      </c>
      <c r="M98" s="76">
        <f t="shared" si="23"/>
        <v>279800</v>
      </c>
      <c r="N98" s="104">
        <f>M98/K98*100</f>
        <v>96.816608996539784</v>
      </c>
      <c r="O98" s="164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</row>
    <row r="99" spans="1:233" s="3" customFormat="1" ht="12" x14ac:dyDescent="0.2">
      <c r="A99" s="46"/>
      <c r="B99" s="25"/>
      <c r="C99" s="24">
        <v>411</v>
      </c>
      <c r="D99" s="279" t="s">
        <v>149</v>
      </c>
      <c r="E99" s="280"/>
      <c r="F99" s="280"/>
      <c r="G99" s="280"/>
      <c r="H99" s="280"/>
      <c r="I99" s="280"/>
      <c r="J99" s="281"/>
      <c r="K99" s="77">
        <f>SUM(K100:K103)</f>
        <v>210000</v>
      </c>
      <c r="L99" s="77">
        <f t="shared" ref="L99:M99" si="24">SUM(L100:L103)</f>
        <v>24000</v>
      </c>
      <c r="M99" s="77">
        <f t="shared" si="24"/>
        <v>234000</v>
      </c>
      <c r="N99" s="102">
        <f>M99/K99*100</f>
        <v>111.42857142857143</v>
      </c>
      <c r="O99" s="178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</row>
    <row r="100" spans="1:233" s="3" customFormat="1" ht="12" x14ac:dyDescent="0.2">
      <c r="A100" s="46"/>
      <c r="B100" s="25"/>
      <c r="C100" s="26"/>
      <c r="D100" s="26">
        <v>4111</v>
      </c>
      <c r="E100" s="270" t="s">
        <v>150</v>
      </c>
      <c r="F100" s="271"/>
      <c r="G100" s="271"/>
      <c r="H100" s="271"/>
      <c r="I100" s="271"/>
      <c r="J100" s="272"/>
      <c r="K100" s="78">
        <v>210000</v>
      </c>
      <c r="L100" s="78">
        <v>24000</v>
      </c>
      <c r="M100" s="221">
        <f>SUM(K100:L100)</f>
        <v>234000</v>
      </c>
      <c r="N100" s="101">
        <f>M100/K100*100</f>
        <v>111.42857142857143</v>
      </c>
      <c r="O100" s="178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</row>
    <row r="101" spans="1:233" s="3" customFormat="1" ht="12" x14ac:dyDescent="0.2">
      <c r="A101" s="46"/>
      <c r="B101" s="25"/>
      <c r="C101" s="26"/>
      <c r="D101" s="26">
        <v>4112</v>
      </c>
      <c r="E101" s="270" t="s">
        <v>151</v>
      </c>
      <c r="F101" s="271"/>
      <c r="G101" s="271"/>
      <c r="H101" s="271"/>
      <c r="I101" s="271"/>
      <c r="J101" s="272"/>
      <c r="K101" s="112"/>
      <c r="L101" s="112"/>
      <c r="M101" s="79"/>
      <c r="N101" s="102"/>
      <c r="O101" s="164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</row>
    <row r="102" spans="1:233" s="3" customFormat="1" ht="12" x14ac:dyDescent="0.2">
      <c r="A102" s="46"/>
      <c r="B102" s="25"/>
      <c r="C102" s="26"/>
      <c r="D102" s="26">
        <v>4113</v>
      </c>
      <c r="E102" s="270" t="s">
        <v>152</v>
      </c>
      <c r="F102" s="271"/>
      <c r="G102" s="271"/>
      <c r="H102" s="271"/>
      <c r="I102" s="271"/>
      <c r="J102" s="272"/>
      <c r="K102" s="131"/>
      <c r="L102" s="131"/>
      <c r="M102" s="131"/>
      <c r="N102" s="101" t="s">
        <v>367</v>
      </c>
      <c r="O102" s="164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</row>
    <row r="103" spans="1:233" s="3" customFormat="1" ht="12" x14ac:dyDescent="0.2">
      <c r="A103" s="46"/>
      <c r="B103" s="25"/>
      <c r="C103" s="26"/>
      <c r="D103" s="26">
        <v>4114</v>
      </c>
      <c r="E103" s="270" t="s">
        <v>153</v>
      </c>
      <c r="F103" s="271"/>
      <c r="G103" s="271"/>
      <c r="H103" s="271"/>
      <c r="I103" s="271"/>
      <c r="J103" s="272"/>
      <c r="K103" s="80"/>
      <c r="L103" s="80"/>
      <c r="M103" s="80"/>
      <c r="N103" s="102"/>
      <c r="O103" s="164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</row>
    <row r="104" spans="1:233" s="3" customFormat="1" ht="12" x14ac:dyDescent="0.2">
      <c r="A104" s="46"/>
      <c r="B104" s="25"/>
      <c r="C104" s="24">
        <v>412</v>
      </c>
      <c r="D104" s="279" t="s">
        <v>154</v>
      </c>
      <c r="E104" s="280"/>
      <c r="F104" s="280"/>
      <c r="G104" s="280"/>
      <c r="H104" s="280"/>
      <c r="I104" s="280"/>
      <c r="J104" s="281"/>
      <c r="K104" s="81">
        <f>SUM(K105:K111)</f>
        <v>47000</v>
      </c>
      <c r="L104" s="81">
        <f t="shared" ref="L104:M104" si="25">SUM(L105:L111)</f>
        <v>-37000</v>
      </c>
      <c r="M104" s="81">
        <f t="shared" si="25"/>
        <v>10000</v>
      </c>
      <c r="N104" s="102">
        <f>M104/K104*100</f>
        <v>21.276595744680851</v>
      </c>
      <c r="O104" s="164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</row>
    <row r="105" spans="1:233" s="3" customFormat="1" ht="12" x14ac:dyDescent="0.2">
      <c r="A105" s="46"/>
      <c r="B105" s="25"/>
      <c r="C105" s="26"/>
      <c r="D105" s="24" t="s">
        <v>358</v>
      </c>
      <c r="E105" s="270" t="s">
        <v>371</v>
      </c>
      <c r="F105" s="271"/>
      <c r="G105" s="271"/>
      <c r="H105" s="271"/>
      <c r="I105" s="271"/>
      <c r="J105" s="272"/>
      <c r="K105" s="80">
        <v>0</v>
      </c>
      <c r="L105" s="80">
        <v>0</v>
      </c>
      <c r="M105" s="131">
        <f>SUM(K105:L105)</f>
        <v>0</v>
      </c>
      <c r="N105" s="102"/>
      <c r="O105" s="164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</row>
    <row r="106" spans="1:233" s="3" customFormat="1" ht="12" x14ac:dyDescent="0.2">
      <c r="A106" s="46"/>
      <c r="B106" s="25"/>
      <c r="C106" s="26"/>
      <c r="D106" s="26">
        <v>4122</v>
      </c>
      <c r="E106" s="270" t="s">
        <v>155</v>
      </c>
      <c r="F106" s="271"/>
      <c r="G106" s="271"/>
      <c r="H106" s="271"/>
      <c r="I106" s="271"/>
      <c r="J106" s="272"/>
      <c r="K106" s="131">
        <v>10000</v>
      </c>
      <c r="L106" s="131">
        <v>-500</v>
      </c>
      <c r="M106" s="131">
        <f>SUM(K106:L106)</f>
        <v>9500</v>
      </c>
      <c r="N106" s="101">
        <f>M106/K106*100</f>
        <v>95</v>
      </c>
      <c r="O106" s="178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</row>
    <row r="107" spans="1:233" s="3" customFormat="1" ht="12" x14ac:dyDescent="0.2">
      <c r="A107" s="46"/>
      <c r="B107" s="25"/>
      <c r="C107" s="26"/>
      <c r="D107" s="26">
        <v>4123</v>
      </c>
      <c r="E107" s="270" t="s">
        <v>156</v>
      </c>
      <c r="F107" s="271"/>
      <c r="G107" s="271"/>
      <c r="H107" s="271"/>
      <c r="I107" s="271"/>
      <c r="J107" s="272"/>
      <c r="K107" s="131">
        <v>0</v>
      </c>
      <c r="L107" s="131">
        <v>500</v>
      </c>
      <c r="M107" s="131">
        <f>SUM(K107:L107)</f>
        <v>500</v>
      </c>
      <c r="N107" s="101" t="s">
        <v>367</v>
      </c>
      <c r="O107" s="164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</row>
    <row r="108" spans="1:233" s="3" customFormat="1" ht="12" x14ac:dyDescent="0.2">
      <c r="A108" s="46"/>
      <c r="B108" s="25"/>
      <c r="C108" s="26"/>
      <c r="D108" s="26">
        <v>4124</v>
      </c>
      <c r="E108" s="270" t="s">
        <v>157</v>
      </c>
      <c r="F108" s="271"/>
      <c r="G108" s="271"/>
      <c r="H108" s="271"/>
      <c r="I108" s="271"/>
      <c r="J108" s="272"/>
      <c r="K108" s="131">
        <v>37000</v>
      </c>
      <c r="L108" s="131">
        <v>-37000</v>
      </c>
      <c r="M108" s="131">
        <f>SUM(K108:L108)</f>
        <v>0</v>
      </c>
      <c r="N108" s="101">
        <f>M108/K108*100</f>
        <v>0</v>
      </c>
      <c r="O108" s="164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</row>
    <row r="109" spans="1:233" s="3" customFormat="1" ht="12" x14ac:dyDescent="0.2">
      <c r="A109" s="46"/>
      <c r="B109" s="25"/>
      <c r="C109" s="26"/>
      <c r="D109" s="26">
        <v>4125</v>
      </c>
      <c r="E109" s="270" t="s">
        <v>158</v>
      </c>
      <c r="F109" s="271"/>
      <c r="G109" s="271"/>
      <c r="H109" s="271"/>
      <c r="I109" s="271"/>
      <c r="J109" s="272"/>
      <c r="K109" s="79"/>
      <c r="L109" s="79"/>
      <c r="M109" s="79"/>
      <c r="N109" s="102"/>
      <c r="O109" s="164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</row>
    <row r="110" spans="1:233" s="3" customFormat="1" ht="12" x14ac:dyDescent="0.2">
      <c r="A110" s="46"/>
      <c r="B110" s="25"/>
      <c r="C110" s="26"/>
      <c r="D110" s="26">
        <v>4126</v>
      </c>
      <c r="E110" s="270" t="s">
        <v>159</v>
      </c>
      <c r="F110" s="271"/>
      <c r="G110" s="271"/>
      <c r="H110" s="271"/>
      <c r="I110" s="271"/>
      <c r="J110" s="272"/>
      <c r="K110" s="79"/>
      <c r="L110" s="79"/>
      <c r="M110" s="79"/>
      <c r="N110" s="102"/>
      <c r="O110" s="164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</row>
    <row r="111" spans="1:233" s="3" customFormat="1" ht="12" x14ac:dyDescent="0.2">
      <c r="A111" s="46"/>
      <c r="B111" s="25"/>
      <c r="C111" s="26"/>
      <c r="D111" s="26">
        <v>4127</v>
      </c>
      <c r="E111" s="270" t="s">
        <v>160</v>
      </c>
      <c r="F111" s="271"/>
      <c r="G111" s="271"/>
      <c r="H111" s="271"/>
      <c r="I111" s="271"/>
      <c r="J111" s="272"/>
      <c r="K111" s="80"/>
      <c r="L111" s="80"/>
      <c r="M111" s="80"/>
      <c r="N111" s="102"/>
      <c r="O111" s="164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</row>
    <row r="112" spans="1:233" s="3" customFormat="1" ht="12" x14ac:dyDescent="0.2">
      <c r="A112" s="46"/>
      <c r="B112" s="25"/>
      <c r="C112" s="24">
        <v>413</v>
      </c>
      <c r="D112" s="279" t="s">
        <v>161</v>
      </c>
      <c r="E112" s="280"/>
      <c r="F112" s="280"/>
      <c r="G112" s="280"/>
      <c r="H112" s="280"/>
      <c r="I112" s="280"/>
      <c r="J112" s="281"/>
      <c r="K112" s="81">
        <f>K113</f>
        <v>32000</v>
      </c>
      <c r="L112" s="81">
        <f t="shared" ref="L112:M112" si="26">L113</f>
        <v>3800</v>
      </c>
      <c r="M112" s="81">
        <f t="shared" si="26"/>
        <v>35800</v>
      </c>
      <c r="N112" s="102">
        <f t="shared" ref="N112:N121" si="27">M112/K112*100</f>
        <v>111.87499999999999</v>
      </c>
      <c r="O112" s="164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</row>
    <row r="113" spans="1:236" s="3" customFormat="1" ht="12.75" thickBot="1" x14ac:dyDescent="0.25">
      <c r="A113" s="46"/>
      <c r="B113" s="25"/>
      <c r="C113" s="26"/>
      <c r="D113" s="26">
        <v>4131</v>
      </c>
      <c r="E113" s="285" t="s">
        <v>162</v>
      </c>
      <c r="F113" s="286"/>
      <c r="G113" s="286"/>
      <c r="H113" s="286"/>
      <c r="I113" s="286"/>
      <c r="J113" s="287"/>
      <c r="K113" s="80">
        <v>32000</v>
      </c>
      <c r="L113" s="80">
        <v>3800</v>
      </c>
      <c r="M113" s="131">
        <f>SUM(K113:L113)</f>
        <v>35800</v>
      </c>
      <c r="N113" s="106">
        <f t="shared" si="27"/>
        <v>111.87499999999999</v>
      </c>
      <c r="O113" s="178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</row>
    <row r="114" spans="1:236" s="3" customFormat="1" ht="12" x14ac:dyDescent="0.2">
      <c r="A114" s="51"/>
      <c r="B114" s="52">
        <v>42</v>
      </c>
      <c r="C114" s="282" t="s">
        <v>327</v>
      </c>
      <c r="D114" s="283"/>
      <c r="E114" s="283"/>
      <c r="F114" s="283"/>
      <c r="G114" s="283"/>
      <c r="H114" s="283"/>
      <c r="I114" s="283"/>
      <c r="J114" s="284"/>
      <c r="K114" s="76">
        <f>SUM(K115+K119+K124+K129+K136+K174+K182)</f>
        <v>344500</v>
      </c>
      <c r="L114" s="76">
        <f>SUM(L115+L119+L124+L129+L136+L174+L182)</f>
        <v>45900</v>
      </c>
      <c r="M114" s="76">
        <f>SUM(M115+M119+M124+M129+M136+M174+M182)</f>
        <v>390400</v>
      </c>
      <c r="N114" s="115">
        <f>M114/K114*100</f>
        <v>113.32365747460086</v>
      </c>
      <c r="O114" s="164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</row>
    <row r="115" spans="1:236" s="3" customFormat="1" ht="12" x14ac:dyDescent="0.2">
      <c r="A115" s="46"/>
      <c r="B115" s="25"/>
      <c r="C115" s="24">
        <v>421</v>
      </c>
      <c r="D115" s="279" t="s">
        <v>163</v>
      </c>
      <c r="E115" s="280"/>
      <c r="F115" s="280"/>
      <c r="G115" s="280"/>
      <c r="H115" s="280"/>
      <c r="I115" s="280"/>
      <c r="J115" s="281"/>
      <c r="K115" s="81">
        <f>SUM(K116:K118)</f>
        <v>8000</v>
      </c>
      <c r="L115" s="81">
        <f t="shared" ref="L115:M115" si="28">SUM(L116:L118)</f>
        <v>-5000</v>
      </c>
      <c r="M115" s="81">
        <f t="shared" si="28"/>
        <v>3000</v>
      </c>
      <c r="N115" s="102">
        <f t="shared" si="27"/>
        <v>37.5</v>
      </c>
      <c r="O115" s="178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</row>
    <row r="116" spans="1:236" s="3" customFormat="1" ht="12" x14ac:dyDescent="0.2">
      <c r="A116" s="46"/>
      <c r="B116" s="25"/>
      <c r="C116" s="26"/>
      <c r="D116" s="26">
        <v>4211</v>
      </c>
      <c r="E116" s="270" t="s">
        <v>164</v>
      </c>
      <c r="F116" s="271"/>
      <c r="G116" s="271"/>
      <c r="H116" s="271"/>
      <c r="I116" s="271"/>
      <c r="J116" s="272"/>
      <c r="K116" s="80">
        <v>1000</v>
      </c>
      <c r="L116" s="80">
        <v>0</v>
      </c>
      <c r="M116" s="80">
        <f>SUM(K116:L116)</f>
        <v>1000</v>
      </c>
      <c r="N116" s="101">
        <f t="shared" si="27"/>
        <v>100</v>
      </c>
      <c r="O116" s="178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</row>
    <row r="117" spans="1:236" s="3" customFormat="1" ht="12" x14ac:dyDescent="0.2">
      <c r="A117" s="46"/>
      <c r="B117" s="25"/>
      <c r="C117" s="26"/>
      <c r="D117" s="26">
        <v>4212</v>
      </c>
      <c r="E117" s="270" t="s">
        <v>165</v>
      </c>
      <c r="F117" s="271"/>
      <c r="G117" s="271"/>
      <c r="H117" s="271"/>
      <c r="I117" s="271"/>
      <c r="J117" s="272"/>
      <c r="K117" s="131">
        <v>6000</v>
      </c>
      <c r="L117" s="131">
        <v>-5000</v>
      </c>
      <c r="M117" s="131">
        <f>SUM(K117:L117)</f>
        <v>1000</v>
      </c>
      <c r="N117" s="101">
        <f t="shared" si="27"/>
        <v>16.666666666666664</v>
      </c>
      <c r="O117" s="178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</row>
    <row r="118" spans="1:236" s="3" customFormat="1" ht="12" x14ac:dyDescent="0.2">
      <c r="A118" s="46"/>
      <c r="B118" s="25"/>
      <c r="C118" s="26"/>
      <c r="D118" s="26">
        <v>4213</v>
      </c>
      <c r="E118" s="270" t="s">
        <v>166</v>
      </c>
      <c r="F118" s="271"/>
      <c r="G118" s="271"/>
      <c r="H118" s="271"/>
      <c r="I118" s="271"/>
      <c r="J118" s="272"/>
      <c r="K118" s="80">
        <v>1000</v>
      </c>
      <c r="L118" s="80">
        <v>0</v>
      </c>
      <c r="M118" s="80">
        <f>SUM(K118:L118)</f>
        <v>1000</v>
      </c>
      <c r="N118" s="101">
        <f t="shared" si="27"/>
        <v>100</v>
      </c>
      <c r="O118" s="178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</row>
    <row r="119" spans="1:236" s="3" customFormat="1" ht="12" x14ac:dyDescent="0.2">
      <c r="A119" s="46"/>
      <c r="B119" s="25"/>
      <c r="C119" s="24">
        <v>422</v>
      </c>
      <c r="D119" s="279" t="s">
        <v>167</v>
      </c>
      <c r="E119" s="280"/>
      <c r="F119" s="280"/>
      <c r="G119" s="280"/>
      <c r="H119" s="280"/>
      <c r="I119" s="280"/>
      <c r="J119" s="281"/>
      <c r="K119" s="81">
        <f>SUM(K120:K123)</f>
        <v>10000</v>
      </c>
      <c r="L119" s="81">
        <f>SUM(L120:L123)</f>
        <v>200</v>
      </c>
      <c r="M119" s="81">
        <f>SUM(M120:M123)</f>
        <v>10200</v>
      </c>
      <c r="N119" s="102">
        <f t="shared" si="27"/>
        <v>102</v>
      </c>
      <c r="O119" s="164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</row>
    <row r="120" spans="1:236" s="3" customFormat="1" ht="12" x14ac:dyDescent="0.2">
      <c r="A120" s="46"/>
      <c r="B120" s="25"/>
      <c r="C120" s="26"/>
      <c r="D120" s="26">
        <v>4221</v>
      </c>
      <c r="E120" s="270" t="s">
        <v>168</v>
      </c>
      <c r="F120" s="271"/>
      <c r="G120" s="271"/>
      <c r="H120" s="271"/>
      <c r="I120" s="271"/>
      <c r="J120" s="272"/>
      <c r="K120" s="80">
        <v>10000</v>
      </c>
      <c r="L120" s="80">
        <v>0</v>
      </c>
      <c r="M120" s="80">
        <f>SUM(K120:L120)</f>
        <v>10000</v>
      </c>
      <c r="N120" s="101">
        <f t="shared" si="27"/>
        <v>100</v>
      </c>
      <c r="O120" s="178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</row>
    <row r="121" spans="1:236" s="3" customFormat="1" ht="12" x14ac:dyDescent="0.2">
      <c r="A121" s="46"/>
      <c r="B121" s="25"/>
      <c r="C121" s="26"/>
      <c r="D121" s="26">
        <v>4222</v>
      </c>
      <c r="E121" s="270" t="s">
        <v>169</v>
      </c>
      <c r="F121" s="271"/>
      <c r="G121" s="271"/>
      <c r="H121" s="271"/>
      <c r="I121" s="271"/>
      <c r="J121" s="272"/>
      <c r="K121" s="80">
        <v>0</v>
      </c>
      <c r="L121" s="80">
        <v>200</v>
      </c>
      <c r="M121" s="80">
        <f>SUM(K121:L121)</f>
        <v>200</v>
      </c>
      <c r="N121" s="98" t="e">
        <f t="shared" si="27"/>
        <v>#DIV/0!</v>
      </c>
      <c r="O121" s="176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</row>
    <row r="122" spans="1:236" s="3" customFormat="1" ht="12" x14ac:dyDescent="0.2">
      <c r="A122" s="46"/>
      <c r="B122" s="25"/>
      <c r="C122" s="26"/>
      <c r="D122" s="26">
        <v>4223</v>
      </c>
      <c r="E122" s="270" t="s">
        <v>170</v>
      </c>
      <c r="F122" s="271"/>
      <c r="G122" s="271"/>
      <c r="H122" s="271"/>
      <c r="I122" s="271"/>
      <c r="J122" s="272"/>
      <c r="K122" s="80"/>
      <c r="L122" s="80"/>
      <c r="M122" s="80"/>
      <c r="N122" s="98"/>
      <c r="O122" s="176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</row>
    <row r="123" spans="1:236" s="3" customFormat="1" ht="12" x14ac:dyDescent="0.2">
      <c r="A123" s="46"/>
      <c r="B123" s="25"/>
      <c r="C123" s="26"/>
      <c r="D123" s="26">
        <v>4224</v>
      </c>
      <c r="E123" s="270" t="s">
        <v>171</v>
      </c>
      <c r="F123" s="271"/>
      <c r="G123" s="271"/>
      <c r="H123" s="271"/>
      <c r="I123" s="271"/>
      <c r="J123" s="272"/>
      <c r="K123" s="131"/>
      <c r="L123" s="131"/>
      <c r="M123" s="131"/>
      <c r="N123" s="101"/>
      <c r="O123" s="178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</row>
    <row r="124" spans="1:236" s="3" customFormat="1" ht="12" x14ac:dyDescent="0.2">
      <c r="A124" s="46"/>
      <c r="B124" s="25"/>
      <c r="C124" s="24">
        <v>423</v>
      </c>
      <c r="D124" s="279" t="s">
        <v>172</v>
      </c>
      <c r="E124" s="280"/>
      <c r="F124" s="280"/>
      <c r="G124" s="280"/>
      <c r="H124" s="280"/>
      <c r="I124" s="280"/>
      <c r="J124" s="281"/>
      <c r="K124" s="81">
        <f t="shared" ref="K124:M124" si="29">SUM(K125:K128)</f>
        <v>0</v>
      </c>
      <c r="L124" s="81">
        <f t="shared" si="29"/>
        <v>0</v>
      </c>
      <c r="M124" s="81">
        <f t="shared" si="29"/>
        <v>0</v>
      </c>
      <c r="N124" s="101"/>
      <c r="O124" s="17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</row>
    <row r="125" spans="1:236" s="3" customFormat="1" ht="12" x14ac:dyDescent="0.2">
      <c r="A125" s="46"/>
      <c r="B125" s="25"/>
      <c r="C125" s="26"/>
      <c r="D125" s="26">
        <v>4231</v>
      </c>
      <c r="E125" s="270" t="s">
        <v>168</v>
      </c>
      <c r="F125" s="271"/>
      <c r="G125" s="271"/>
      <c r="H125" s="271"/>
      <c r="I125" s="271"/>
      <c r="J125" s="272"/>
      <c r="K125" s="80"/>
      <c r="L125" s="80"/>
      <c r="M125" s="80"/>
      <c r="N125" s="98"/>
      <c r="O125" s="176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</row>
    <row r="126" spans="1:236" s="3" customFormat="1" ht="12" x14ac:dyDescent="0.2">
      <c r="A126" s="46"/>
      <c r="B126" s="25"/>
      <c r="C126" s="26"/>
      <c r="D126" s="26">
        <v>4232</v>
      </c>
      <c r="E126" s="270" t="s">
        <v>169</v>
      </c>
      <c r="F126" s="271"/>
      <c r="G126" s="271"/>
      <c r="H126" s="271"/>
      <c r="I126" s="271"/>
      <c r="J126" s="272"/>
      <c r="K126" s="80"/>
      <c r="L126" s="80"/>
      <c r="M126" s="80"/>
      <c r="N126" s="98"/>
      <c r="O126" s="176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</row>
    <row r="127" spans="1:236" s="10" customFormat="1" ht="12" x14ac:dyDescent="0.2">
      <c r="A127" s="46"/>
      <c r="B127" s="25"/>
      <c r="C127" s="26"/>
      <c r="D127" s="26">
        <v>4233</v>
      </c>
      <c r="E127" s="270" t="s">
        <v>170</v>
      </c>
      <c r="F127" s="271"/>
      <c r="G127" s="271"/>
      <c r="H127" s="271"/>
      <c r="I127" s="271"/>
      <c r="J127" s="272"/>
      <c r="K127" s="80"/>
      <c r="L127" s="80"/>
      <c r="M127" s="80"/>
      <c r="N127" s="98"/>
      <c r="O127" s="176"/>
      <c r="HZ127" s="11"/>
    </row>
    <row r="128" spans="1:236" s="10" customFormat="1" ht="12" x14ac:dyDescent="0.2">
      <c r="A128" s="46"/>
      <c r="B128" s="25"/>
      <c r="C128" s="26"/>
      <c r="D128" s="26">
        <v>4234</v>
      </c>
      <c r="E128" s="270" t="s">
        <v>171</v>
      </c>
      <c r="F128" s="271"/>
      <c r="G128" s="271"/>
      <c r="H128" s="271"/>
      <c r="I128" s="271"/>
      <c r="J128" s="272"/>
      <c r="K128" s="80"/>
      <c r="L128" s="80"/>
      <c r="M128" s="80"/>
      <c r="N128" s="98"/>
      <c r="O128" s="176"/>
      <c r="HZ128" s="11"/>
    </row>
    <row r="129" spans="1:234" s="10" customFormat="1" ht="12" x14ac:dyDescent="0.2">
      <c r="A129" s="46"/>
      <c r="B129" s="25"/>
      <c r="C129" s="24">
        <v>424</v>
      </c>
      <c r="D129" s="279" t="s">
        <v>173</v>
      </c>
      <c r="E129" s="280"/>
      <c r="F129" s="280"/>
      <c r="G129" s="280"/>
      <c r="H129" s="280"/>
      <c r="I129" s="280"/>
      <c r="J129" s="281"/>
      <c r="K129" s="81">
        <f>K130+K133+K134+K135</f>
        <v>2000</v>
      </c>
      <c r="L129" s="81">
        <f t="shared" ref="L129:M129" si="30">L130+L133+L134+L135</f>
        <v>60160</v>
      </c>
      <c r="M129" s="81">
        <f t="shared" si="30"/>
        <v>62160</v>
      </c>
      <c r="N129" s="102">
        <f>M129/K129*100</f>
        <v>3108</v>
      </c>
      <c r="O129" s="164"/>
      <c r="HZ129" s="11"/>
    </row>
    <row r="130" spans="1:234" s="10" customFormat="1" ht="12" x14ac:dyDescent="0.2">
      <c r="A130" s="46"/>
      <c r="B130" s="25"/>
      <c r="C130" s="26"/>
      <c r="D130" s="26">
        <v>4241</v>
      </c>
      <c r="E130" s="270" t="s">
        <v>168</v>
      </c>
      <c r="F130" s="271"/>
      <c r="G130" s="271"/>
      <c r="H130" s="271"/>
      <c r="I130" s="271"/>
      <c r="J130" s="272"/>
      <c r="K130" s="131">
        <f>SUM(K131+K132)</f>
        <v>2000</v>
      </c>
      <c r="L130" s="131">
        <f t="shared" ref="L130:M130" si="31">SUM(L131+L132)</f>
        <v>14000</v>
      </c>
      <c r="M130" s="131">
        <f t="shared" si="31"/>
        <v>16000</v>
      </c>
      <c r="N130" s="101">
        <f>M130/K130*100</f>
        <v>800</v>
      </c>
      <c r="O130" s="178"/>
      <c r="HZ130" s="11"/>
    </row>
    <row r="131" spans="1:234" s="10" customFormat="1" ht="12" x14ac:dyDescent="0.2">
      <c r="A131" s="46"/>
      <c r="B131" s="25"/>
      <c r="C131" s="26"/>
      <c r="D131" s="26"/>
      <c r="E131" s="30">
        <v>42411</v>
      </c>
      <c r="F131" s="270" t="s">
        <v>174</v>
      </c>
      <c r="G131" s="271"/>
      <c r="H131" s="271"/>
      <c r="I131" s="271"/>
      <c r="J131" s="272"/>
      <c r="K131" s="131">
        <v>2000</v>
      </c>
      <c r="L131" s="131">
        <v>0</v>
      </c>
      <c r="M131" s="131">
        <f>SUM(K131:L131)</f>
        <v>2000</v>
      </c>
      <c r="N131" s="101">
        <f>M131/K131*100</f>
        <v>100</v>
      </c>
      <c r="O131" s="178"/>
      <c r="HZ131" s="11"/>
    </row>
    <row r="132" spans="1:234" s="10" customFormat="1" ht="12" x14ac:dyDescent="0.2">
      <c r="A132" s="46"/>
      <c r="B132" s="25"/>
      <c r="C132" s="26"/>
      <c r="D132" s="26"/>
      <c r="E132" s="30">
        <v>42412</v>
      </c>
      <c r="F132" s="270" t="s">
        <v>175</v>
      </c>
      <c r="G132" s="271"/>
      <c r="H132" s="271"/>
      <c r="I132" s="271"/>
      <c r="J132" s="272"/>
      <c r="K132" s="131">
        <v>0</v>
      </c>
      <c r="L132" s="131">
        <v>14000</v>
      </c>
      <c r="M132" s="131">
        <f>SUM(K132:L132)</f>
        <v>14000</v>
      </c>
      <c r="N132" s="101" t="s">
        <v>367</v>
      </c>
      <c r="O132" s="164"/>
      <c r="HZ132" s="11"/>
    </row>
    <row r="133" spans="1:234" s="10" customFormat="1" ht="12" x14ac:dyDescent="0.2">
      <c r="A133" s="46"/>
      <c r="B133" s="25"/>
      <c r="C133" s="26"/>
      <c r="D133" s="26">
        <v>4242</v>
      </c>
      <c r="E133" s="270" t="s">
        <v>169</v>
      </c>
      <c r="F133" s="271"/>
      <c r="G133" s="271"/>
      <c r="H133" s="271"/>
      <c r="I133" s="271"/>
      <c r="J133" s="272"/>
      <c r="K133" s="80"/>
      <c r="L133" s="80"/>
      <c r="M133" s="80"/>
      <c r="N133" s="102"/>
      <c r="O133" s="164"/>
      <c r="HZ133" s="11"/>
    </row>
    <row r="134" spans="1:234" s="10" customFormat="1" ht="12" x14ac:dyDescent="0.2">
      <c r="A134" s="46"/>
      <c r="B134" s="25"/>
      <c r="C134" s="26"/>
      <c r="D134" s="26">
        <v>4243</v>
      </c>
      <c r="E134" s="270" t="s">
        <v>170</v>
      </c>
      <c r="F134" s="271"/>
      <c r="G134" s="271"/>
      <c r="H134" s="271"/>
      <c r="I134" s="271"/>
      <c r="J134" s="272"/>
      <c r="K134" s="80"/>
      <c r="L134" s="80"/>
      <c r="M134" s="80"/>
      <c r="N134" s="102"/>
      <c r="O134" s="164"/>
      <c r="HZ134" s="11"/>
    </row>
    <row r="135" spans="1:234" s="10" customFormat="1" ht="12" x14ac:dyDescent="0.2">
      <c r="A135" s="46"/>
      <c r="B135" s="25"/>
      <c r="C135" s="26"/>
      <c r="D135" s="26">
        <v>4244</v>
      </c>
      <c r="E135" s="270" t="s">
        <v>171</v>
      </c>
      <c r="F135" s="271"/>
      <c r="G135" s="271"/>
      <c r="H135" s="271"/>
      <c r="I135" s="271"/>
      <c r="J135" s="272"/>
      <c r="K135" s="131">
        <v>0</v>
      </c>
      <c r="L135" s="131">
        <v>46160</v>
      </c>
      <c r="M135" s="131">
        <f>SUM(K135:L135)</f>
        <v>46160</v>
      </c>
      <c r="N135" s="101" t="s">
        <v>367</v>
      </c>
      <c r="O135" s="164"/>
      <c r="HZ135" s="11"/>
    </row>
    <row r="136" spans="1:234" s="10" customFormat="1" ht="14.25" customHeight="1" x14ac:dyDescent="0.2">
      <c r="A136" s="46"/>
      <c r="B136" s="25"/>
      <c r="C136" s="24">
        <v>425</v>
      </c>
      <c r="D136" s="279" t="s">
        <v>176</v>
      </c>
      <c r="E136" s="280"/>
      <c r="F136" s="280"/>
      <c r="G136" s="280"/>
      <c r="H136" s="280"/>
      <c r="I136" s="280"/>
      <c r="J136" s="281"/>
      <c r="K136" s="156">
        <f>SUM(K137+K138+K145+K146+K154+K155+K158+K167+K168)</f>
        <v>248500</v>
      </c>
      <c r="L136" s="156">
        <f>SUM(L137+L138+L145+L146+L154+L155+L158+L167+L168)</f>
        <v>-21620</v>
      </c>
      <c r="M136" s="156">
        <f>SUM(M137+M138+M145+M146+M154+M155+M158+M167+M168)</f>
        <v>226880</v>
      </c>
      <c r="N136" s="102">
        <f t="shared" ref="N136:N144" si="32">M136/K136*100</f>
        <v>91.299798792756533</v>
      </c>
      <c r="O136" s="164"/>
      <c r="P136" s="227"/>
      <c r="HZ136" s="11"/>
    </row>
    <row r="137" spans="1:234" s="10" customFormat="1" ht="12" x14ac:dyDescent="0.2">
      <c r="A137" s="46"/>
      <c r="B137" s="25"/>
      <c r="C137" s="26"/>
      <c r="D137" s="24">
        <v>4251</v>
      </c>
      <c r="E137" s="279" t="s">
        <v>177</v>
      </c>
      <c r="F137" s="280"/>
      <c r="G137" s="280"/>
      <c r="H137" s="280"/>
      <c r="I137" s="280"/>
      <c r="J137" s="281"/>
      <c r="K137" s="81">
        <v>6000</v>
      </c>
      <c r="L137" s="81">
        <v>1000</v>
      </c>
      <c r="M137" s="156">
        <f>SUM(K137:L137)</f>
        <v>7000</v>
      </c>
      <c r="N137" s="102">
        <f t="shared" si="32"/>
        <v>116.66666666666667</v>
      </c>
      <c r="O137" s="178"/>
      <c r="P137" s="227"/>
      <c r="HZ137" s="11"/>
    </row>
    <row r="138" spans="1:234" s="10" customFormat="1" ht="12" x14ac:dyDescent="0.2">
      <c r="A138" s="46"/>
      <c r="B138" s="25"/>
      <c r="C138" s="26"/>
      <c r="D138" s="24">
        <v>4252</v>
      </c>
      <c r="E138" s="298" t="s">
        <v>178</v>
      </c>
      <c r="F138" s="299"/>
      <c r="G138" s="299"/>
      <c r="H138" s="299"/>
      <c r="I138" s="299"/>
      <c r="J138" s="300"/>
      <c r="K138" s="198">
        <f>SUM(K139:K141)</f>
        <v>106000</v>
      </c>
      <c r="L138" s="198">
        <f>SUM(L139:L141)</f>
        <v>-25000</v>
      </c>
      <c r="M138" s="198">
        <f t="shared" ref="M138" si="33">SUM(M139:M141)</f>
        <v>81000</v>
      </c>
      <c r="N138" s="102">
        <f t="shared" si="32"/>
        <v>76.415094339622641</v>
      </c>
      <c r="O138" s="178"/>
      <c r="P138" s="227"/>
      <c r="HZ138" s="11"/>
    </row>
    <row r="139" spans="1:234" s="10" customFormat="1" ht="12" x14ac:dyDescent="0.2">
      <c r="A139" s="46"/>
      <c r="B139" s="25"/>
      <c r="C139" s="26"/>
      <c r="D139" s="26"/>
      <c r="E139" s="197">
        <v>42521</v>
      </c>
      <c r="F139" s="295" t="s">
        <v>179</v>
      </c>
      <c r="G139" s="296"/>
      <c r="H139" s="296"/>
      <c r="I139" s="296"/>
      <c r="J139" s="297"/>
      <c r="K139" s="78">
        <v>5000</v>
      </c>
      <c r="L139" s="78">
        <v>0</v>
      </c>
      <c r="M139" s="78">
        <f>SUM(K139:L139)</f>
        <v>5000</v>
      </c>
      <c r="N139" s="101">
        <f t="shared" si="32"/>
        <v>100</v>
      </c>
      <c r="O139" s="178"/>
      <c r="P139" s="235"/>
      <c r="HZ139" s="11"/>
    </row>
    <row r="140" spans="1:234" s="10" customFormat="1" ht="12" x14ac:dyDescent="0.2">
      <c r="A140" s="46"/>
      <c r="B140" s="25"/>
      <c r="C140" s="26"/>
      <c r="D140" s="26"/>
      <c r="E140" s="26">
        <v>42522</v>
      </c>
      <c r="F140" s="270" t="s">
        <v>180</v>
      </c>
      <c r="G140" s="271"/>
      <c r="H140" s="271"/>
      <c r="I140" s="271"/>
      <c r="J140" s="272"/>
      <c r="K140" s="80">
        <v>1000</v>
      </c>
      <c r="L140" s="80">
        <v>3000</v>
      </c>
      <c r="M140" s="80">
        <f>SUM(K140:L140)</f>
        <v>4000</v>
      </c>
      <c r="N140" s="101">
        <f t="shared" si="32"/>
        <v>400</v>
      </c>
      <c r="O140" s="178"/>
      <c r="P140" s="227"/>
      <c r="HZ140" s="11"/>
    </row>
    <row r="141" spans="1:234" s="10" customFormat="1" ht="12" x14ac:dyDescent="0.2">
      <c r="A141" s="58"/>
      <c r="B141" s="59"/>
      <c r="C141" s="60"/>
      <c r="D141" s="60"/>
      <c r="E141" s="60">
        <v>42523</v>
      </c>
      <c r="F141" s="270" t="s">
        <v>181</v>
      </c>
      <c r="G141" s="271"/>
      <c r="H141" s="271"/>
      <c r="I141" s="271"/>
      <c r="J141" s="272"/>
      <c r="K141" s="131">
        <f>K142+K143+K144</f>
        <v>100000</v>
      </c>
      <c r="L141" s="131">
        <f>L142+L143+L144</f>
        <v>-28000</v>
      </c>
      <c r="M141" s="131">
        <f t="shared" ref="M141" si="34">M142+M143+M144</f>
        <v>72000</v>
      </c>
      <c r="N141" s="101">
        <f t="shared" si="32"/>
        <v>72</v>
      </c>
      <c r="O141" s="178"/>
      <c r="P141" s="227"/>
      <c r="HZ141" s="11"/>
    </row>
    <row r="142" spans="1:234" s="10" customFormat="1" ht="12" x14ac:dyDescent="0.2">
      <c r="A142" s="46"/>
      <c r="B142" s="25"/>
      <c r="C142" s="26"/>
      <c r="D142" s="26"/>
      <c r="E142" s="24"/>
      <c r="F142" s="138">
        <v>425230</v>
      </c>
      <c r="G142" s="295" t="s">
        <v>372</v>
      </c>
      <c r="H142" s="296"/>
      <c r="I142" s="296"/>
      <c r="J142" s="297"/>
      <c r="K142" s="195">
        <v>0</v>
      </c>
      <c r="L142" s="195">
        <v>2000</v>
      </c>
      <c r="M142" s="195">
        <f>SUM(K142:L142)</f>
        <v>2000</v>
      </c>
      <c r="N142" s="101" t="e">
        <f t="shared" si="32"/>
        <v>#DIV/0!</v>
      </c>
      <c r="O142" s="178"/>
      <c r="P142" s="227"/>
      <c r="HZ142" s="11"/>
    </row>
    <row r="143" spans="1:234" s="10" customFormat="1" ht="12" x14ac:dyDescent="0.2">
      <c r="A143" s="46"/>
      <c r="B143" s="25"/>
      <c r="C143" s="26"/>
      <c r="D143" s="26"/>
      <c r="E143" s="24"/>
      <c r="F143" s="138">
        <v>425231</v>
      </c>
      <c r="G143" s="295" t="s">
        <v>363</v>
      </c>
      <c r="H143" s="296"/>
      <c r="I143" s="296"/>
      <c r="J143" s="297"/>
      <c r="K143" s="195">
        <v>100000</v>
      </c>
      <c r="L143" s="195">
        <v>-40000</v>
      </c>
      <c r="M143" s="195">
        <f>SUM(K143:L143)</f>
        <v>60000</v>
      </c>
      <c r="N143" s="101">
        <f t="shared" si="32"/>
        <v>60</v>
      </c>
      <c r="O143" s="164"/>
      <c r="P143" s="227"/>
      <c r="HZ143" s="11"/>
    </row>
    <row r="144" spans="1:234" s="10" customFormat="1" ht="12" x14ac:dyDescent="0.2">
      <c r="A144" s="46"/>
      <c r="B144" s="25"/>
      <c r="C144" s="26"/>
      <c r="D144" s="26"/>
      <c r="E144" s="24"/>
      <c r="F144" s="138">
        <v>425232</v>
      </c>
      <c r="G144" s="295" t="s">
        <v>182</v>
      </c>
      <c r="H144" s="296"/>
      <c r="I144" s="296"/>
      <c r="J144" s="297"/>
      <c r="K144" s="195">
        <v>0</v>
      </c>
      <c r="L144" s="195">
        <v>10000</v>
      </c>
      <c r="M144" s="195">
        <f>SUM(K144:L144)</f>
        <v>10000</v>
      </c>
      <c r="N144" s="101" t="e">
        <f t="shared" si="32"/>
        <v>#DIV/0!</v>
      </c>
      <c r="O144" s="164"/>
      <c r="P144" s="227"/>
      <c r="HZ144" s="11"/>
    </row>
    <row r="145" spans="1:234" s="10" customFormat="1" ht="12" x14ac:dyDescent="0.2">
      <c r="A145" s="46"/>
      <c r="B145" s="25"/>
      <c r="C145" s="26"/>
      <c r="D145" s="24">
        <v>4253</v>
      </c>
      <c r="E145" s="261" t="s">
        <v>183</v>
      </c>
      <c r="F145" s="262"/>
      <c r="G145" s="262"/>
      <c r="H145" s="262"/>
      <c r="I145" s="262"/>
      <c r="J145" s="263"/>
      <c r="K145" s="81">
        <v>1000</v>
      </c>
      <c r="L145" s="81">
        <v>1500</v>
      </c>
      <c r="M145" s="156">
        <f>SUM(K145:L145)</f>
        <v>2500</v>
      </c>
      <c r="N145" s="102">
        <f>M145/K145*100</f>
        <v>250</v>
      </c>
      <c r="O145" s="178"/>
      <c r="P145" s="227"/>
      <c r="HZ145" s="11"/>
    </row>
    <row r="146" spans="1:234" s="10" customFormat="1" ht="12" x14ac:dyDescent="0.2">
      <c r="A146" s="46"/>
      <c r="B146" s="25"/>
      <c r="C146" s="26"/>
      <c r="D146" s="24">
        <v>4254</v>
      </c>
      <c r="E146" s="279" t="s">
        <v>184</v>
      </c>
      <c r="F146" s="280"/>
      <c r="G146" s="280"/>
      <c r="H146" s="280"/>
      <c r="I146" s="280"/>
      <c r="J146" s="281"/>
      <c r="K146" s="156">
        <f>SUM(K147:K153)</f>
        <v>32000</v>
      </c>
      <c r="L146" s="156">
        <f t="shared" ref="L146:M146" si="35">SUM(L147:L153)</f>
        <v>980</v>
      </c>
      <c r="M146" s="156">
        <f t="shared" si="35"/>
        <v>32980</v>
      </c>
      <c r="N146" s="102">
        <f>M146/K146*100</f>
        <v>103.06249999999999</v>
      </c>
      <c r="O146" s="178"/>
      <c r="P146" s="227"/>
      <c r="HZ146" s="11"/>
    </row>
    <row r="147" spans="1:234" s="10" customFormat="1" ht="12" x14ac:dyDescent="0.2">
      <c r="A147" s="46"/>
      <c r="B147" s="25"/>
      <c r="C147" s="26"/>
      <c r="D147" s="26"/>
      <c r="E147" s="26">
        <v>42541</v>
      </c>
      <c r="F147" s="270" t="s">
        <v>60</v>
      </c>
      <c r="G147" s="271"/>
      <c r="H147" s="271"/>
      <c r="I147" s="271"/>
      <c r="J147" s="272"/>
      <c r="K147" s="80">
        <v>7000</v>
      </c>
      <c r="L147" s="80">
        <v>5000</v>
      </c>
      <c r="M147" s="80">
        <f>SUM(K147:L147)</f>
        <v>12000</v>
      </c>
      <c r="N147" s="101">
        <f>M147/K147*100</f>
        <v>171.42857142857142</v>
      </c>
      <c r="O147" s="178"/>
      <c r="P147" s="227"/>
      <c r="HZ147" s="11"/>
    </row>
    <row r="148" spans="1:234" s="10" customFormat="1" ht="12" x14ac:dyDescent="0.2">
      <c r="A148" s="46"/>
      <c r="B148" s="25"/>
      <c r="C148" s="26"/>
      <c r="D148" s="26"/>
      <c r="E148" s="26">
        <v>42542</v>
      </c>
      <c r="F148" s="270" t="s">
        <v>185</v>
      </c>
      <c r="G148" s="271"/>
      <c r="H148" s="271"/>
      <c r="I148" s="271"/>
      <c r="J148" s="272"/>
      <c r="K148" s="80">
        <v>20000</v>
      </c>
      <c r="L148" s="80">
        <v>0</v>
      </c>
      <c r="M148" s="80">
        <f>SUM(K148:L148)</f>
        <v>20000</v>
      </c>
      <c r="N148" s="101">
        <f>M148/K148*100</f>
        <v>100</v>
      </c>
      <c r="O148" s="178"/>
      <c r="P148" s="227"/>
      <c r="HZ148" s="11"/>
    </row>
    <row r="149" spans="1:234" s="10" customFormat="1" ht="12" x14ac:dyDescent="0.2">
      <c r="A149" s="46"/>
      <c r="B149" s="25"/>
      <c r="C149" s="26"/>
      <c r="D149" s="26"/>
      <c r="E149" s="26" t="s">
        <v>186</v>
      </c>
      <c r="F149" s="270" t="s">
        <v>187</v>
      </c>
      <c r="G149" s="271"/>
      <c r="H149" s="271"/>
      <c r="I149" s="271"/>
      <c r="J149" s="272"/>
      <c r="K149" s="80">
        <v>3000</v>
      </c>
      <c r="L149" s="80">
        <v>-3000</v>
      </c>
      <c r="M149" s="80">
        <f>SUM(K149:L149)</f>
        <v>0</v>
      </c>
      <c r="N149" s="101">
        <f>M149/K149*100</f>
        <v>0</v>
      </c>
      <c r="O149" s="178"/>
      <c r="P149" s="227"/>
      <c r="HZ149" s="11"/>
    </row>
    <row r="150" spans="1:234" s="10" customFormat="1" ht="12" x14ac:dyDescent="0.2">
      <c r="A150" s="46"/>
      <c r="B150" s="25"/>
      <c r="C150" s="26"/>
      <c r="D150" s="26"/>
      <c r="E150" s="26" t="s">
        <v>188</v>
      </c>
      <c r="F150" s="270" t="s">
        <v>189</v>
      </c>
      <c r="G150" s="271"/>
      <c r="H150" s="271"/>
      <c r="I150" s="271"/>
      <c r="J150" s="272"/>
      <c r="K150" s="80"/>
      <c r="L150" s="80"/>
      <c r="M150" s="80"/>
      <c r="N150" s="102"/>
      <c r="O150" s="164"/>
      <c r="P150" s="227"/>
      <c r="HZ150" s="11"/>
    </row>
    <row r="151" spans="1:234" s="10" customFormat="1" ht="12" x14ac:dyDescent="0.2">
      <c r="A151" s="46"/>
      <c r="B151" s="25"/>
      <c r="C151" s="26"/>
      <c r="D151" s="26"/>
      <c r="E151" s="26" t="s">
        <v>190</v>
      </c>
      <c r="F151" s="270" t="s">
        <v>191</v>
      </c>
      <c r="G151" s="271"/>
      <c r="H151" s="271"/>
      <c r="I151" s="271"/>
      <c r="J151" s="272"/>
      <c r="K151" s="80">
        <v>2000</v>
      </c>
      <c r="L151" s="80">
        <v>-1020</v>
      </c>
      <c r="M151" s="131">
        <f>SUM(K151:L151)</f>
        <v>980</v>
      </c>
      <c r="N151" s="101">
        <f>M151/K151*100</f>
        <v>49</v>
      </c>
      <c r="O151" s="178"/>
      <c r="P151" s="227"/>
      <c r="HZ151" s="11"/>
    </row>
    <row r="152" spans="1:234" s="10" customFormat="1" ht="12" x14ac:dyDescent="0.2">
      <c r="A152" s="46"/>
      <c r="B152" s="25"/>
      <c r="C152" s="26"/>
      <c r="D152" s="26"/>
      <c r="E152" s="26" t="s">
        <v>192</v>
      </c>
      <c r="F152" s="270" t="s">
        <v>193</v>
      </c>
      <c r="G152" s="271"/>
      <c r="H152" s="271"/>
      <c r="I152" s="271"/>
      <c r="J152" s="272"/>
      <c r="K152" s="80"/>
      <c r="L152" s="80"/>
      <c r="M152" s="80"/>
      <c r="N152" s="102"/>
      <c r="O152" s="164"/>
      <c r="P152" s="227"/>
      <c r="HZ152" s="11"/>
    </row>
    <row r="153" spans="1:234" s="10" customFormat="1" ht="12" x14ac:dyDescent="0.2">
      <c r="A153" s="46"/>
      <c r="B153" s="25"/>
      <c r="C153" s="26"/>
      <c r="D153" s="26"/>
      <c r="E153" s="26" t="s">
        <v>194</v>
      </c>
      <c r="F153" s="270" t="s">
        <v>195</v>
      </c>
      <c r="G153" s="271"/>
      <c r="H153" s="271"/>
      <c r="I153" s="271"/>
      <c r="J153" s="272"/>
      <c r="K153" s="80"/>
      <c r="L153" s="80"/>
      <c r="M153" s="80"/>
      <c r="N153" s="102"/>
      <c r="O153" s="164"/>
      <c r="HZ153" s="11"/>
    </row>
    <row r="154" spans="1:234" s="10" customFormat="1" ht="12" x14ac:dyDescent="0.2">
      <c r="A154" s="46"/>
      <c r="B154" s="25"/>
      <c r="C154" s="26"/>
      <c r="D154" s="24">
        <v>4255</v>
      </c>
      <c r="E154" s="279" t="s">
        <v>357</v>
      </c>
      <c r="F154" s="280"/>
      <c r="G154" s="280"/>
      <c r="H154" s="280"/>
      <c r="I154" s="280"/>
      <c r="J154" s="281"/>
      <c r="K154" s="81">
        <v>0</v>
      </c>
      <c r="L154" s="156">
        <v>5000</v>
      </c>
      <c r="M154" s="156">
        <f>SUM(K154:L154)</f>
        <v>5000</v>
      </c>
      <c r="N154" s="102" t="s">
        <v>367</v>
      </c>
      <c r="O154" s="164"/>
      <c r="HZ154" s="11"/>
    </row>
    <row r="155" spans="1:234" s="10" customFormat="1" ht="12" x14ac:dyDescent="0.2">
      <c r="A155" s="46"/>
      <c r="B155" s="25"/>
      <c r="C155" s="26"/>
      <c r="D155" s="24">
        <v>4256</v>
      </c>
      <c r="E155" s="279" t="s">
        <v>196</v>
      </c>
      <c r="F155" s="280"/>
      <c r="G155" s="280"/>
      <c r="H155" s="280"/>
      <c r="I155" s="280"/>
      <c r="J155" s="281"/>
      <c r="K155" s="81">
        <f t="shared" ref="K155:M155" si="36">SUM(K156:K157)</f>
        <v>0</v>
      </c>
      <c r="L155" s="81">
        <f t="shared" si="36"/>
        <v>400</v>
      </c>
      <c r="M155" s="81">
        <f t="shared" si="36"/>
        <v>400</v>
      </c>
      <c r="N155" s="102" t="s">
        <v>367</v>
      </c>
      <c r="O155" s="164"/>
      <c r="HZ155" s="11"/>
    </row>
    <row r="156" spans="1:234" s="10" customFormat="1" ht="12" x14ac:dyDescent="0.2">
      <c r="A156" s="46"/>
      <c r="B156" s="25"/>
      <c r="C156" s="26"/>
      <c r="D156" s="26"/>
      <c r="E156" s="30">
        <v>42561</v>
      </c>
      <c r="F156" s="270" t="s">
        <v>197</v>
      </c>
      <c r="G156" s="271"/>
      <c r="H156" s="271"/>
      <c r="I156" s="271"/>
      <c r="J156" s="272"/>
      <c r="K156" s="80"/>
      <c r="L156" s="80"/>
      <c r="M156" s="80"/>
      <c r="N156" s="102"/>
      <c r="O156" s="164"/>
      <c r="HZ156" s="11"/>
    </row>
    <row r="157" spans="1:234" s="10" customFormat="1" ht="12" x14ac:dyDescent="0.2">
      <c r="A157" s="46"/>
      <c r="B157" s="25"/>
      <c r="C157" s="26"/>
      <c r="D157" s="26"/>
      <c r="E157" s="30">
        <v>42562</v>
      </c>
      <c r="F157" s="270" t="s">
        <v>198</v>
      </c>
      <c r="G157" s="271"/>
      <c r="H157" s="271"/>
      <c r="I157" s="271"/>
      <c r="J157" s="272"/>
      <c r="K157" s="80">
        <v>0</v>
      </c>
      <c r="L157" s="131">
        <v>400</v>
      </c>
      <c r="M157" s="80">
        <f>SUM(K157:L157)</f>
        <v>400</v>
      </c>
      <c r="N157" s="101" t="s">
        <v>367</v>
      </c>
      <c r="O157" s="164"/>
      <c r="HZ157" s="11"/>
    </row>
    <row r="158" spans="1:234" s="10" customFormat="1" ht="12" x14ac:dyDescent="0.2">
      <c r="A158" s="46"/>
      <c r="B158" s="25"/>
      <c r="C158" s="26"/>
      <c r="D158" s="199">
        <v>4257</v>
      </c>
      <c r="E158" s="298" t="s">
        <v>199</v>
      </c>
      <c r="F158" s="299"/>
      <c r="G158" s="299"/>
      <c r="H158" s="299"/>
      <c r="I158" s="299"/>
      <c r="J158" s="300"/>
      <c r="K158" s="201">
        <f>SUM(K159:K166)</f>
        <v>91500</v>
      </c>
      <c r="L158" s="156">
        <f t="shared" ref="L158:M158" si="37">SUM(L159:L166)</f>
        <v>500</v>
      </c>
      <c r="M158" s="201">
        <f t="shared" si="37"/>
        <v>92000</v>
      </c>
      <c r="N158" s="202">
        <f t="shared" ref="N158:N168" si="38">M158/K158*100</f>
        <v>100.5464480874317</v>
      </c>
      <c r="O158" s="178"/>
      <c r="HZ158" s="11"/>
    </row>
    <row r="159" spans="1:234" s="10" customFormat="1" ht="12" x14ac:dyDescent="0.2">
      <c r="A159" s="46"/>
      <c r="B159" s="25"/>
      <c r="C159" s="26"/>
      <c r="D159" s="197"/>
      <c r="E159" s="197">
        <v>42571</v>
      </c>
      <c r="F159" s="295" t="s">
        <v>200</v>
      </c>
      <c r="G159" s="296"/>
      <c r="H159" s="296"/>
      <c r="I159" s="296"/>
      <c r="J159" s="297"/>
      <c r="K159" s="195">
        <v>3000</v>
      </c>
      <c r="L159" s="131">
        <v>-200</v>
      </c>
      <c r="M159" s="195">
        <f>SUM(K159:L159)</f>
        <v>2800</v>
      </c>
      <c r="N159" s="200">
        <f t="shared" si="38"/>
        <v>93.333333333333329</v>
      </c>
      <c r="O159" s="178"/>
      <c r="HZ159" s="11"/>
    </row>
    <row r="160" spans="1:234" s="10" customFormat="1" ht="12" x14ac:dyDescent="0.2">
      <c r="A160" s="46"/>
      <c r="B160" s="25"/>
      <c r="C160" s="26"/>
      <c r="D160" s="197"/>
      <c r="E160" s="197" t="s">
        <v>201</v>
      </c>
      <c r="F160" s="295" t="s">
        <v>202</v>
      </c>
      <c r="G160" s="296"/>
      <c r="H160" s="296"/>
      <c r="I160" s="296"/>
      <c r="J160" s="297"/>
      <c r="K160" s="195">
        <v>5000</v>
      </c>
      <c r="L160" s="131">
        <v>12000</v>
      </c>
      <c r="M160" s="195">
        <f>SUM(K160:L160)</f>
        <v>17000</v>
      </c>
      <c r="N160" s="200">
        <f t="shared" si="38"/>
        <v>340</v>
      </c>
      <c r="O160" s="178"/>
      <c r="HZ160" s="11"/>
    </row>
    <row r="161" spans="1:234" s="10" customFormat="1" ht="12" x14ac:dyDescent="0.2">
      <c r="A161" s="46"/>
      <c r="B161" s="25"/>
      <c r="C161" s="26"/>
      <c r="D161" s="197"/>
      <c r="E161" s="197" t="s">
        <v>203</v>
      </c>
      <c r="F161" s="295" t="s">
        <v>204</v>
      </c>
      <c r="G161" s="296"/>
      <c r="H161" s="296"/>
      <c r="I161" s="296"/>
      <c r="J161" s="297"/>
      <c r="K161" s="195">
        <v>3000</v>
      </c>
      <c r="L161" s="195">
        <v>2000</v>
      </c>
      <c r="M161" s="195">
        <f>SUM(K161:L161)</f>
        <v>5000</v>
      </c>
      <c r="N161" s="200">
        <f t="shared" si="38"/>
        <v>166.66666666666669</v>
      </c>
      <c r="O161" s="178"/>
      <c r="HZ161" s="11"/>
    </row>
    <row r="162" spans="1:234" s="10" customFormat="1" ht="12" x14ac:dyDescent="0.2">
      <c r="A162" s="46"/>
      <c r="B162" s="25"/>
      <c r="C162" s="26"/>
      <c r="D162" s="197"/>
      <c r="E162" s="197" t="s">
        <v>205</v>
      </c>
      <c r="F162" s="295" t="s">
        <v>206</v>
      </c>
      <c r="G162" s="296"/>
      <c r="H162" s="296"/>
      <c r="I162" s="296"/>
      <c r="J162" s="297"/>
      <c r="K162" s="195">
        <v>500</v>
      </c>
      <c r="L162" s="195">
        <v>-500</v>
      </c>
      <c r="M162" s="195">
        <f>SUM(K162:L162)</f>
        <v>0</v>
      </c>
      <c r="N162" s="200">
        <f t="shared" si="38"/>
        <v>0</v>
      </c>
      <c r="O162" s="178"/>
      <c r="HZ162" s="11"/>
    </row>
    <row r="163" spans="1:234" s="10" customFormat="1" ht="12" x14ac:dyDescent="0.2">
      <c r="A163" s="46"/>
      <c r="B163" s="25"/>
      <c r="C163" s="26"/>
      <c r="D163" s="197"/>
      <c r="E163" s="197" t="s">
        <v>207</v>
      </c>
      <c r="F163" s="295" t="s">
        <v>208</v>
      </c>
      <c r="G163" s="296"/>
      <c r="H163" s="296"/>
      <c r="I163" s="296"/>
      <c r="J163" s="297"/>
      <c r="K163" s="195">
        <v>0</v>
      </c>
      <c r="L163" s="195">
        <v>2200</v>
      </c>
      <c r="M163" s="195">
        <f>SUM(K163:L163)</f>
        <v>2200</v>
      </c>
      <c r="N163" s="101" t="s">
        <v>367</v>
      </c>
      <c r="O163" s="178"/>
      <c r="HZ163" s="11"/>
    </row>
    <row r="164" spans="1:234" s="10" customFormat="1" ht="12" x14ac:dyDescent="0.2">
      <c r="A164" s="46"/>
      <c r="B164" s="25"/>
      <c r="C164" s="26"/>
      <c r="D164" s="197"/>
      <c r="E164" s="197" t="s">
        <v>209</v>
      </c>
      <c r="F164" s="295" t="s">
        <v>210</v>
      </c>
      <c r="G164" s="296"/>
      <c r="H164" s="296"/>
      <c r="I164" s="296"/>
      <c r="J164" s="297"/>
      <c r="K164" s="195"/>
      <c r="L164" s="195"/>
      <c r="M164" s="195"/>
      <c r="N164" s="200"/>
      <c r="O164" s="178"/>
      <c r="HZ164" s="11"/>
    </row>
    <row r="165" spans="1:234" s="10" customFormat="1" ht="12" x14ac:dyDescent="0.2">
      <c r="A165" s="46"/>
      <c r="B165" s="25"/>
      <c r="C165" s="26"/>
      <c r="D165" s="197"/>
      <c r="E165" s="197" t="s">
        <v>211</v>
      </c>
      <c r="F165" s="295" t="s">
        <v>212</v>
      </c>
      <c r="G165" s="296"/>
      <c r="H165" s="296"/>
      <c r="I165" s="296"/>
      <c r="J165" s="297"/>
      <c r="K165" s="195"/>
      <c r="L165" s="195"/>
      <c r="M165" s="195"/>
      <c r="N165" s="200"/>
      <c r="O165" s="178"/>
      <c r="HZ165" s="11"/>
    </row>
    <row r="166" spans="1:234" s="10" customFormat="1" ht="12" x14ac:dyDescent="0.2">
      <c r="A166" s="46"/>
      <c r="B166" s="25"/>
      <c r="C166" s="26"/>
      <c r="D166" s="197"/>
      <c r="E166" s="197" t="s">
        <v>213</v>
      </c>
      <c r="F166" s="295" t="s">
        <v>214</v>
      </c>
      <c r="G166" s="296"/>
      <c r="H166" s="296"/>
      <c r="I166" s="296"/>
      <c r="J166" s="297"/>
      <c r="K166" s="195">
        <v>80000</v>
      </c>
      <c r="L166" s="195">
        <v>-15000</v>
      </c>
      <c r="M166" s="195">
        <f>SUM(K166:L166)</f>
        <v>65000</v>
      </c>
      <c r="N166" s="200">
        <f t="shared" si="38"/>
        <v>81.25</v>
      </c>
      <c r="O166" s="178"/>
      <c r="HZ166" s="11"/>
    </row>
    <row r="167" spans="1:234" s="10" customFormat="1" ht="12" x14ac:dyDescent="0.2">
      <c r="A167" s="46"/>
      <c r="B167" s="25"/>
      <c r="C167" s="26"/>
      <c r="D167" s="199">
        <v>4258</v>
      </c>
      <c r="E167" s="298" t="s">
        <v>215</v>
      </c>
      <c r="F167" s="299"/>
      <c r="G167" s="299"/>
      <c r="H167" s="299"/>
      <c r="I167" s="299"/>
      <c r="J167" s="300"/>
      <c r="K167" s="201">
        <v>2000</v>
      </c>
      <c r="L167" s="201">
        <v>3000</v>
      </c>
      <c r="M167" s="201">
        <f>SUM(K167:L167)</f>
        <v>5000</v>
      </c>
      <c r="N167" s="202">
        <f t="shared" si="38"/>
        <v>250</v>
      </c>
      <c r="O167" s="178"/>
      <c r="HZ167" s="11"/>
    </row>
    <row r="168" spans="1:234" s="10" customFormat="1" ht="12" x14ac:dyDescent="0.2">
      <c r="A168" s="46"/>
      <c r="B168" s="25"/>
      <c r="C168" s="26"/>
      <c r="D168" s="199">
        <v>4259</v>
      </c>
      <c r="E168" s="298" t="s">
        <v>216</v>
      </c>
      <c r="F168" s="299"/>
      <c r="G168" s="299"/>
      <c r="H168" s="299"/>
      <c r="I168" s="299"/>
      <c r="J168" s="300"/>
      <c r="K168" s="201">
        <f>SUM(K169:K173)</f>
        <v>10000</v>
      </c>
      <c r="L168" s="201">
        <f t="shared" ref="L168:M168" si="39">SUM(L169:L173)</f>
        <v>-9000</v>
      </c>
      <c r="M168" s="201">
        <f t="shared" si="39"/>
        <v>1000</v>
      </c>
      <c r="N168" s="202">
        <f t="shared" si="38"/>
        <v>10</v>
      </c>
      <c r="O168" s="178"/>
      <c r="HZ168" s="11"/>
    </row>
    <row r="169" spans="1:234" s="10" customFormat="1" ht="12" x14ac:dyDescent="0.2">
      <c r="A169" s="46"/>
      <c r="B169" s="25"/>
      <c r="C169" s="26"/>
      <c r="D169" s="197"/>
      <c r="E169" s="197">
        <v>42591</v>
      </c>
      <c r="F169" s="295" t="s">
        <v>217</v>
      </c>
      <c r="G169" s="296"/>
      <c r="H169" s="296"/>
      <c r="I169" s="296"/>
      <c r="J169" s="297"/>
      <c r="K169" s="195">
        <v>10000</v>
      </c>
      <c r="L169" s="195">
        <v>-10000</v>
      </c>
      <c r="M169" s="195">
        <f>SUM(K169:L169)</f>
        <v>0</v>
      </c>
      <c r="N169" s="200">
        <f>M169/K169*100</f>
        <v>0</v>
      </c>
      <c r="O169" s="178"/>
      <c r="HZ169" s="11"/>
    </row>
    <row r="170" spans="1:234" s="12" customFormat="1" ht="12" x14ac:dyDescent="0.2">
      <c r="A170" s="46"/>
      <c r="B170" s="25"/>
      <c r="C170" s="26"/>
      <c r="D170" s="197"/>
      <c r="E170" s="197">
        <v>42592</v>
      </c>
      <c r="F170" s="295" t="s">
        <v>218</v>
      </c>
      <c r="G170" s="296"/>
      <c r="H170" s="296"/>
      <c r="I170" s="296"/>
      <c r="J170" s="297"/>
      <c r="K170" s="195"/>
      <c r="L170" s="195"/>
      <c r="M170" s="195"/>
      <c r="N170" s="202"/>
      <c r="O170" s="164"/>
      <c r="HZ170" s="13"/>
    </row>
    <row r="171" spans="1:234" s="12" customFormat="1" ht="12" x14ac:dyDescent="0.2">
      <c r="A171" s="46"/>
      <c r="B171" s="25"/>
      <c r="C171" s="26"/>
      <c r="D171" s="26"/>
      <c r="E171" s="26">
        <v>42593</v>
      </c>
      <c r="F171" s="270" t="s">
        <v>219</v>
      </c>
      <c r="G171" s="271"/>
      <c r="H171" s="271"/>
      <c r="I171" s="271"/>
      <c r="J171" s="272"/>
      <c r="K171" s="195"/>
      <c r="L171" s="195"/>
      <c r="M171" s="195"/>
      <c r="N171" s="102"/>
      <c r="O171" s="164"/>
      <c r="HZ171" s="13"/>
    </row>
    <row r="172" spans="1:234" s="12" customFormat="1" ht="12" x14ac:dyDescent="0.2">
      <c r="A172" s="46"/>
      <c r="B172" s="25"/>
      <c r="C172" s="26"/>
      <c r="D172" s="26"/>
      <c r="E172" s="26">
        <v>42594</v>
      </c>
      <c r="F172" s="270" t="s">
        <v>220</v>
      </c>
      <c r="G172" s="271"/>
      <c r="H172" s="271"/>
      <c r="I172" s="271"/>
      <c r="J172" s="272"/>
      <c r="K172" s="195"/>
      <c r="L172" s="195"/>
      <c r="M172" s="195"/>
      <c r="N172" s="102"/>
      <c r="O172" s="164"/>
      <c r="HZ172" s="13"/>
    </row>
    <row r="173" spans="1:234" s="12" customFormat="1" ht="12" x14ac:dyDescent="0.2">
      <c r="A173" s="46"/>
      <c r="B173" s="25"/>
      <c r="C173" s="26"/>
      <c r="D173" s="26"/>
      <c r="E173" s="26">
        <v>42595</v>
      </c>
      <c r="F173" s="270" t="s">
        <v>67</v>
      </c>
      <c r="G173" s="271"/>
      <c r="H173" s="271"/>
      <c r="I173" s="271"/>
      <c r="J173" s="272"/>
      <c r="K173" s="80">
        <v>0</v>
      </c>
      <c r="L173" s="80">
        <v>1000</v>
      </c>
      <c r="M173" s="131">
        <f>SUM(K173:L173)</f>
        <v>1000</v>
      </c>
      <c r="N173" s="101" t="s">
        <v>367</v>
      </c>
      <c r="O173" s="164"/>
      <c r="HZ173" s="13"/>
    </row>
    <row r="174" spans="1:234" s="12" customFormat="1" ht="12" x14ac:dyDescent="0.2">
      <c r="A174" s="46"/>
      <c r="B174" s="25"/>
      <c r="C174" s="24">
        <v>426</v>
      </c>
      <c r="D174" s="279" t="s">
        <v>221</v>
      </c>
      <c r="E174" s="280"/>
      <c r="F174" s="280"/>
      <c r="G174" s="280"/>
      <c r="H174" s="280"/>
      <c r="I174" s="280"/>
      <c r="J174" s="281"/>
      <c r="K174" s="81">
        <f>SUM(K175+K176+K177+K179+K180+K181)</f>
        <v>32000</v>
      </c>
      <c r="L174" s="81">
        <f>SUM(L175+L176+L177+L179+L180+L181)</f>
        <v>3660</v>
      </c>
      <c r="M174" s="81">
        <f t="shared" ref="M174" si="40">SUM(M175+M176+M177+M179+M180+M181)</f>
        <v>35660</v>
      </c>
      <c r="N174" s="102">
        <f>M174/K174*100</f>
        <v>111.43749999999999</v>
      </c>
      <c r="O174" s="164"/>
      <c r="HZ174" s="13"/>
    </row>
    <row r="175" spans="1:234" s="12" customFormat="1" ht="15" customHeight="1" x14ac:dyDescent="0.2">
      <c r="A175" s="46"/>
      <c r="B175" s="25"/>
      <c r="C175" s="26"/>
      <c r="D175" s="26">
        <v>4261</v>
      </c>
      <c r="E175" s="270" t="s">
        <v>366</v>
      </c>
      <c r="F175" s="271"/>
      <c r="G175" s="271"/>
      <c r="H175" s="271"/>
      <c r="I175" s="271"/>
      <c r="J175" s="272"/>
      <c r="K175" s="80">
        <v>10000</v>
      </c>
      <c r="L175" s="80">
        <v>-4000</v>
      </c>
      <c r="M175" s="80">
        <f>SUM(K175:L175)</f>
        <v>6000</v>
      </c>
      <c r="N175" s="100">
        <f>M175/K175*100</f>
        <v>60</v>
      </c>
      <c r="O175" s="178"/>
      <c r="HZ175" s="13"/>
    </row>
    <row r="176" spans="1:234" s="12" customFormat="1" ht="12" x14ac:dyDescent="0.2">
      <c r="A176" s="46"/>
      <c r="B176" s="25"/>
      <c r="C176" s="26"/>
      <c r="D176" s="26">
        <v>4262</v>
      </c>
      <c r="E176" s="270" t="s">
        <v>222</v>
      </c>
      <c r="F176" s="271"/>
      <c r="G176" s="271"/>
      <c r="H176" s="271"/>
      <c r="I176" s="271"/>
      <c r="J176" s="272"/>
      <c r="K176" s="80"/>
      <c r="L176" s="80"/>
      <c r="M176" s="80"/>
      <c r="N176" s="102"/>
      <c r="O176" s="164"/>
      <c r="HZ176" s="13"/>
    </row>
    <row r="177" spans="1:234" s="12" customFormat="1" ht="12" x14ac:dyDescent="0.2">
      <c r="A177" s="46"/>
      <c r="B177" s="25"/>
      <c r="C177" s="26"/>
      <c r="D177" s="26">
        <v>4263</v>
      </c>
      <c r="E177" s="270" t="s">
        <v>223</v>
      </c>
      <c r="F177" s="271"/>
      <c r="G177" s="271"/>
      <c r="H177" s="271"/>
      <c r="I177" s="271"/>
      <c r="J177" s="272"/>
      <c r="K177" s="80">
        <f>SUM(K178)</f>
        <v>20000</v>
      </c>
      <c r="L177" s="80">
        <f>SUM(L178)</f>
        <v>2000</v>
      </c>
      <c r="M177" s="80">
        <f>SUM(M178)</f>
        <v>22000</v>
      </c>
      <c r="N177" s="101">
        <f>M177/K177*100</f>
        <v>110.00000000000001</v>
      </c>
      <c r="O177" s="178"/>
      <c r="HZ177" s="13"/>
    </row>
    <row r="178" spans="1:234" s="12" customFormat="1" ht="12" x14ac:dyDescent="0.2">
      <c r="A178" s="46"/>
      <c r="B178" s="25"/>
      <c r="C178" s="26"/>
      <c r="D178" s="26"/>
      <c r="E178" s="26" t="s">
        <v>224</v>
      </c>
      <c r="F178" s="270" t="s">
        <v>225</v>
      </c>
      <c r="G178" s="271"/>
      <c r="H178" s="271"/>
      <c r="I178" s="271"/>
      <c r="J178" s="272"/>
      <c r="K178" s="80">
        <v>20000</v>
      </c>
      <c r="L178" s="80">
        <v>2000</v>
      </c>
      <c r="M178" s="131">
        <f>SUM(K178:L178)</f>
        <v>22000</v>
      </c>
      <c r="N178" s="101">
        <f>M178/K178*100</f>
        <v>110.00000000000001</v>
      </c>
      <c r="O178" s="178"/>
      <c r="HZ178" s="13"/>
    </row>
    <row r="179" spans="1:234" s="12" customFormat="1" ht="12" x14ac:dyDescent="0.2">
      <c r="A179" s="46"/>
      <c r="B179" s="25"/>
      <c r="C179" s="26"/>
      <c r="D179" s="26">
        <v>4264</v>
      </c>
      <c r="E179" s="270" t="s">
        <v>226</v>
      </c>
      <c r="F179" s="271"/>
      <c r="G179" s="271"/>
      <c r="H179" s="271"/>
      <c r="I179" s="271"/>
      <c r="J179" s="272"/>
      <c r="K179" s="80">
        <v>2000</v>
      </c>
      <c r="L179" s="80">
        <v>0</v>
      </c>
      <c r="M179" s="131">
        <f>SUM(K179:L179)</f>
        <v>2000</v>
      </c>
      <c r="N179" s="101">
        <f>M179/K179*100</f>
        <v>100</v>
      </c>
      <c r="O179" s="178"/>
      <c r="HZ179" s="13"/>
    </row>
    <row r="180" spans="1:234" s="12" customFormat="1" ht="12" x14ac:dyDescent="0.2">
      <c r="A180" s="46"/>
      <c r="B180" s="25"/>
      <c r="C180" s="26"/>
      <c r="D180" s="26" t="s">
        <v>364</v>
      </c>
      <c r="E180" s="158" t="s">
        <v>365</v>
      </c>
      <c r="F180" s="159"/>
      <c r="G180" s="159"/>
      <c r="H180" s="159"/>
      <c r="I180" s="159"/>
      <c r="J180" s="160"/>
      <c r="K180" s="80">
        <v>0</v>
      </c>
      <c r="L180" s="131">
        <v>5000</v>
      </c>
      <c r="M180" s="131">
        <f>SUM(K180:L180)</f>
        <v>5000</v>
      </c>
      <c r="N180" s="101" t="s">
        <v>367</v>
      </c>
      <c r="O180" s="178"/>
      <c r="HZ180" s="13"/>
    </row>
    <row r="181" spans="1:234" s="12" customFormat="1" ht="12" x14ac:dyDescent="0.2">
      <c r="A181" s="46"/>
      <c r="B181" s="25"/>
      <c r="C181" s="26"/>
      <c r="D181" s="26" t="s">
        <v>227</v>
      </c>
      <c r="E181" s="270" t="s">
        <v>228</v>
      </c>
      <c r="F181" s="271"/>
      <c r="G181" s="271"/>
      <c r="H181" s="271"/>
      <c r="I181" s="271"/>
      <c r="J181" s="272"/>
      <c r="K181" s="112">
        <v>0</v>
      </c>
      <c r="L181" s="112">
        <v>660</v>
      </c>
      <c r="M181" s="193">
        <f>SUM(K181:L181)</f>
        <v>660</v>
      </c>
      <c r="N181" s="101" t="s">
        <v>367</v>
      </c>
      <c r="O181" s="180"/>
      <c r="HZ181" s="13"/>
    </row>
    <row r="182" spans="1:234" s="12" customFormat="1" ht="12" x14ac:dyDescent="0.2">
      <c r="A182" s="46"/>
      <c r="B182" s="25"/>
      <c r="C182" s="24">
        <v>429</v>
      </c>
      <c r="D182" s="279" t="s">
        <v>229</v>
      </c>
      <c r="E182" s="280"/>
      <c r="F182" s="280"/>
      <c r="G182" s="280"/>
      <c r="H182" s="280"/>
      <c r="I182" s="280"/>
      <c r="J182" s="281"/>
      <c r="K182" s="81">
        <f>SUM(K183:K187)</f>
        <v>44000</v>
      </c>
      <c r="L182" s="81">
        <f t="shared" ref="L182:M182" si="41">SUM(L183:L187)</f>
        <v>8500</v>
      </c>
      <c r="M182" s="81">
        <f t="shared" si="41"/>
        <v>52500</v>
      </c>
      <c r="N182" s="102">
        <f t="shared" ref="N182:N188" si="42">M182/K182*100</f>
        <v>119.31818181818181</v>
      </c>
      <c r="O182" s="164"/>
      <c r="HZ182" s="13"/>
    </row>
    <row r="183" spans="1:234" s="12" customFormat="1" ht="12" x14ac:dyDescent="0.2">
      <c r="A183" s="46"/>
      <c r="B183" s="25"/>
      <c r="C183" s="26"/>
      <c r="D183" s="26">
        <v>4291</v>
      </c>
      <c r="E183" s="270" t="s">
        <v>230</v>
      </c>
      <c r="F183" s="271"/>
      <c r="G183" s="271"/>
      <c r="H183" s="271"/>
      <c r="I183" s="271"/>
      <c r="J183" s="272"/>
      <c r="K183" s="80">
        <v>20000</v>
      </c>
      <c r="L183" s="80">
        <v>0</v>
      </c>
      <c r="M183" s="80">
        <f t="shared" ref="M183:M188" si="43">SUM(K183:L183)</f>
        <v>20000</v>
      </c>
      <c r="N183" s="101">
        <f t="shared" si="42"/>
        <v>100</v>
      </c>
      <c r="O183" s="178"/>
      <c r="HZ183" s="13"/>
    </row>
    <row r="184" spans="1:234" s="12" customFormat="1" ht="12" x14ac:dyDescent="0.2">
      <c r="A184" s="46"/>
      <c r="B184" s="25"/>
      <c r="C184" s="26"/>
      <c r="D184" s="26">
        <v>4292</v>
      </c>
      <c r="E184" s="270" t="s">
        <v>231</v>
      </c>
      <c r="F184" s="271"/>
      <c r="G184" s="271"/>
      <c r="H184" s="271"/>
      <c r="I184" s="271"/>
      <c r="J184" s="272"/>
      <c r="K184" s="80">
        <v>3000</v>
      </c>
      <c r="L184" s="80">
        <v>0</v>
      </c>
      <c r="M184" s="80">
        <f t="shared" si="43"/>
        <v>3000</v>
      </c>
      <c r="N184" s="101">
        <f t="shared" si="42"/>
        <v>100</v>
      </c>
      <c r="O184" s="178"/>
      <c r="HZ184" s="13"/>
    </row>
    <row r="185" spans="1:234" s="12" customFormat="1" ht="12" x14ac:dyDescent="0.2">
      <c r="A185" s="46"/>
      <c r="B185" s="25"/>
      <c r="C185" s="26"/>
      <c r="D185" s="26">
        <v>4293</v>
      </c>
      <c r="E185" s="270" t="s">
        <v>232</v>
      </c>
      <c r="F185" s="271"/>
      <c r="G185" s="271"/>
      <c r="H185" s="271"/>
      <c r="I185" s="271"/>
      <c r="J185" s="272"/>
      <c r="K185" s="80">
        <v>500</v>
      </c>
      <c r="L185" s="80">
        <v>500</v>
      </c>
      <c r="M185" s="131">
        <f t="shared" si="43"/>
        <v>1000</v>
      </c>
      <c r="N185" s="101">
        <f t="shared" si="42"/>
        <v>200</v>
      </c>
      <c r="O185" s="178"/>
      <c r="HZ185" s="13"/>
    </row>
    <row r="186" spans="1:234" s="12" customFormat="1" ht="12" x14ac:dyDescent="0.2">
      <c r="A186" s="46"/>
      <c r="B186" s="25"/>
      <c r="C186" s="26"/>
      <c r="D186" s="26">
        <v>4294</v>
      </c>
      <c r="E186" s="270" t="s">
        <v>233</v>
      </c>
      <c r="F186" s="271"/>
      <c r="G186" s="271"/>
      <c r="H186" s="271"/>
      <c r="I186" s="271"/>
      <c r="J186" s="272"/>
      <c r="K186" s="80">
        <v>500</v>
      </c>
      <c r="L186" s="80">
        <v>0</v>
      </c>
      <c r="M186" s="131">
        <f t="shared" si="43"/>
        <v>500</v>
      </c>
      <c r="N186" s="101">
        <f t="shared" si="42"/>
        <v>100</v>
      </c>
      <c r="O186" s="178"/>
      <c r="HZ186" s="13"/>
    </row>
    <row r="187" spans="1:234" s="12" customFormat="1" ht="12.75" thickBot="1" x14ac:dyDescent="0.25">
      <c r="A187" s="47"/>
      <c r="B187" s="48"/>
      <c r="C187" s="49"/>
      <c r="D187" s="49">
        <v>4295</v>
      </c>
      <c r="E187" s="285" t="s">
        <v>356</v>
      </c>
      <c r="F187" s="286"/>
      <c r="G187" s="286"/>
      <c r="H187" s="286"/>
      <c r="I187" s="286"/>
      <c r="J187" s="287"/>
      <c r="K187" s="82">
        <v>20000</v>
      </c>
      <c r="L187" s="82">
        <v>8000</v>
      </c>
      <c r="M187" s="194">
        <f t="shared" si="43"/>
        <v>28000</v>
      </c>
      <c r="N187" s="106">
        <f t="shared" si="42"/>
        <v>140</v>
      </c>
      <c r="O187" s="178"/>
      <c r="HZ187" s="13"/>
    </row>
    <row r="188" spans="1:234" s="12" customFormat="1" ht="12.75" thickBot="1" x14ac:dyDescent="0.25">
      <c r="A188" s="53"/>
      <c r="B188" s="54">
        <v>43</v>
      </c>
      <c r="C188" s="292" t="s">
        <v>328</v>
      </c>
      <c r="D188" s="293"/>
      <c r="E188" s="293"/>
      <c r="F188" s="293"/>
      <c r="G188" s="293"/>
      <c r="H188" s="293"/>
      <c r="I188" s="293"/>
      <c r="J188" s="294"/>
      <c r="K188" s="228">
        <v>150000</v>
      </c>
      <c r="L188" s="228">
        <v>0</v>
      </c>
      <c r="M188" s="228">
        <f t="shared" si="43"/>
        <v>150000</v>
      </c>
      <c r="N188" s="103">
        <f t="shared" si="42"/>
        <v>100</v>
      </c>
      <c r="O188" s="164"/>
      <c r="HZ188" s="13"/>
    </row>
    <row r="189" spans="1:234" s="12" customFormat="1" ht="12" x14ac:dyDescent="0.2">
      <c r="A189" s="51"/>
      <c r="B189" s="52">
        <v>44</v>
      </c>
      <c r="C189" s="282" t="s">
        <v>329</v>
      </c>
      <c r="D189" s="283"/>
      <c r="E189" s="283"/>
      <c r="F189" s="283"/>
      <c r="G189" s="283"/>
      <c r="H189" s="283"/>
      <c r="I189" s="283"/>
      <c r="J189" s="284"/>
      <c r="K189" s="76">
        <f>SUM(K190+K191+K195)</f>
        <v>50000</v>
      </c>
      <c r="L189" s="76">
        <f t="shared" ref="L189:M189" si="44">SUM(L190+L191+L195)</f>
        <v>-36500</v>
      </c>
      <c r="M189" s="76">
        <f t="shared" si="44"/>
        <v>13500</v>
      </c>
      <c r="N189" s="104">
        <f>M189/K189*100</f>
        <v>27</v>
      </c>
      <c r="O189" s="164"/>
      <c r="HZ189" s="13"/>
    </row>
    <row r="190" spans="1:234" s="12" customFormat="1" ht="12" x14ac:dyDescent="0.2">
      <c r="A190" s="46"/>
      <c r="B190" s="25"/>
      <c r="C190" s="24">
        <v>441</v>
      </c>
      <c r="D190" s="279" t="s">
        <v>234</v>
      </c>
      <c r="E190" s="280"/>
      <c r="F190" s="280"/>
      <c r="G190" s="280"/>
      <c r="H190" s="280"/>
      <c r="I190" s="280"/>
      <c r="J190" s="281"/>
      <c r="K190" s="80"/>
      <c r="L190" s="80"/>
      <c r="M190" s="80"/>
      <c r="N190" s="102"/>
      <c r="O190" s="164"/>
      <c r="HZ190" s="13"/>
    </row>
    <row r="191" spans="1:234" s="12" customFormat="1" ht="12" x14ac:dyDescent="0.2">
      <c r="A191" s="46"/>
      <c r="B191" s="25"/>
      <c r="C191" s="24">
        <v>442</v>
      </c>
      <c r="D191" s="279" t="s">
        <v>235</v>
      </c>
      <c r="E191" s="280"/>
      <c r="F191" s="280"/>
      <c r="G191" s="280"/>
      <c r="H191" s="280"/>
      <c r="I191" s="280"/>
      <c r="J191" s="281"/>
      <c r="K191" s="81">
        <f>SUM(K192:K194)</f>
        <v>50000</v>
      </c>
      <c r="L191" s="81">
        <f t="shared" ref="L191:M191" si="45">SUM(L192:L194)</f>
        <v>-44000</v>
      </c>
      <c r="M191" s="81">
        <f t="shared" si="45"/>
        <v>6000</v>
      </c>
      <c r="N191" s="102">
        <f>M191/K191*100</f>
        <v>12</v>
      </c>
      <c r="O191" s="164"/>
      <c r="HZ191" s="13"/>
    </row>
    <row r="192" spans="1:234" s="12" customFormat="1" ht="12" x14ac:dyDescent="0.2">
      <c r="A192" s="46"/>
      <c r="B192" s="25"/>
      <c r="C192" s="26"/>
      <c r="D192" s="26">
        <v>4421</v>
      </c>
      <c r="E192" s="270" t="s">
        <v>236</v>
      </c>
      <c r="F192" s="271"/>
      <c r="G192" s="271"/>
      <c r="H192" s="271"/>
      <c r="I192" s="271"/>
      <c r="J192" s="272"/>
      <c r="K192" s="131">
        <v>50000</v>
      </c>
      <c r="L192" s="131">
        <v>-44000</v>
      </c>
      <c r="M192" s="80">
        <f>SUM(K192:L192)</f>
        <v>6000</v>
      </c>
      <c r="N192" s="101">
        <f>M192/K192*100</f>
        <v>12</v>
      </c>
      <c r="O192" s="178"/>
      <c r="HZ192" s="13"/>
    </row>
    <row r="193" spans="1:234" s="12" customFormat="1" ht="12" x14ac:dyDescent="0.2">
      <c r="A193" s="46"/>
      <c r="B193" s="25"/>
      <c r="C193" s="26"/>
      <c r="D193" s="26">
        <v>4422</v>
      </c>
      <c r="E193" s="270" t="s">
        <v>237</v>
      </c>
      <c r="F193" s="271"/>
      <c r="G193" s="271"/>
      <c r="H193" s="271"/>
      <c r="I193" s="271"/>
      <c r="J193" s="272"/>
      <c r="K193" s="79"/>
      <c r="L193" s="79"/>
      <c r="M193" s="79"/>
      <c r="N193" s="102"/>
      <c r="O193" s="164"/>
      <c r="HZ193" s="13"/>
    </row>
    <row r="194" spans="1:234" s="12" customFormat="1" ht="12" x14ac:dyDescent="0.2">
      <c r="A194" s="46"/>
      <c r="B194" s="25"/>
      <c r="C194" s="26"/>
      <c r="D194" s="26">
        <v>4423</v>
      </c>
      <c r="E194" s="270" t="s">
        <v>238</v>
      </c>
      <c r="F194" s="271"/>
      <c r="G194" s="271"/>
      <c r="H194" s="271"/>
      <c r="I194" s="271"/>
      <c r="J194" s="272"/>
      <c r="K194" s="80"/>
      <c r="L194" s="80"/>
      <c r="M194" s="80"/>
      <c r="N194" s="102"/>
      <c r="O194" s="164"/>
      <c r="HZ194" s="13"/>
    </row>
    <row r="195" spans="1:234" s="12" customFormat="1" ht="12" x14ac:dyDescent="0.2">
      <c r="A195" s="46"/>
      <c r="B195" s="25"/>
      <c r="C195" s="24">
        <v>443</v>
      </c>
      <c r="D195" s="289" t="s">
        <v>325</v>
      </c>
      <c r="E195" s="290"/>
      <c r="F195" s="290"/>
      <c r="G195" s="290"/>
      <c r="H195" s="290"/>
      <c r="I195" s="290"/>
      <c r="J195" s="291"/>
      <c r="K195" s="201">
        <f t="shared" ref="K195:M195" si="46">K196+K197+K198+K199</f>
        <v>0</v>
      </c>
      <c r="L195" s="201">
        <f t="shared" si="46"/>
        <v>7500</v>
      </c>
      <c r="M195" s="201">
        <f t="shared" si="46"/>
        <v>7500</v>
      </c>
      <c r="N195" s="102" t="s">
        <v>367</v>
      </c>
      <c r="O195" s="164"/>
      <c r="HZ195" s="13"/>
    </row>
    <row r="196" spans="1:234" s="12" customFormat="1" ht="12" x14ac:dyDescent="0.2">
      <c r="A196" s="46"/>
      <c r="B196" s="25"/>
      <c r="C196" s="26"/>
      <c r="D196" s="24">
        <v>4431</v>
      </c>
      <c r="E196" s="279" t="s">
        <v>239</v>
      </c>
      <c r="F196" s="280"/>
      <c r="G196" s="280"/>
      <c r="H196" s="280"/>
      <c r="I196" s="280"/>
      <c r="J196" s="281"/>
      <c r="K196" s="195">
        <v>0</v>
      </c>
      <c r="L196" s="195">
        <v>4500</v>
      </c>
      <c r="M196" s="195">
        <f>SUM(K196:L196)</f>
        <v>4500</v>
      </c>
      <c r="N196" s="101" t="s">
        <v>367</v>
      </c>
      <c r="O196" s="164"/>
      <c r="HZ196" s="13"/>
    </row>
    <row r="197" spans="1:234" s="12" customFormat="1" ht="12" x14ac:dyDescent="0.2">
      <c r="A197" s="46"/>
      <c r="B197" s="25"/>
      <c r="C197" s="26"/>
      <c r="D197" s="26">
        <v>4432</v>
      </c>
      <c r="E197" s="270" t="s">
        <v>240</v>
      </c>
      <c r="F197" s="271"/>
      <c r="G197" s="271"/>
      <c r="H197" s="271"/>
      <c r="I197" s="271"/>
      <c r="J197" s="272"/>
      <c r="K197" s="80"/>
      <c r="L197" s="80"/>
      <c r="M197" s="80"/>
      <c r="N197" s="102"/>
      <c r="O197" s="164"/>
      <c r="HZ197" s="13"/>
    </row>
    <row r="198" spans="1:234" s="12" customFormat="1" ht="12" x14ac:dyDescent="0.2">
      <c r="A198" s="46"/>
      <c r="B198" s="25"/>
      <c r="C198" s="26"/>
      <c r="D198" s="26">
        <v>4433</v>
      </c>
      <c r="E198" s="270" t="s">
        <v>241</v>
      </c>
      <c r="F198" s="271"/>
      <c r="G198" s="271"/>
      <c r="H198" s="271"/>
      <c r="I198" s="271"/>
      <c r="J198" s="272"/>
      <c r="K198" s="80">
        <v>0</v>
      </c>
      <c r="L198" s="131">
        <v>2000</v>
      </c>
      <c r="M198" s="80">
        <f>SUM(K198:L198)</f>
        <v>2000</v>
      </c>
      <c r="N198" s="101" t="s">
        <v>367</v>
      </c>
      <c r="O198" s="164"/>
      <c r="HZ198" s="13"/>
    </row>
    <row r="199" spans="1:234" s="12" customFormat="1" ht="12.75" thickBot="1" x14ac:dyDescent="0.25">
      <c r="A199" s="47"/>
      <c r="B199" s="48"/>
      <c r="C199" s="49"/>
      <c r="D199" s="49">
        <v>4434</v>
      </c>
      <c r="E199" s="285" t="s">
        <v>242</v>
      </c>
      <c r="F199" s="286"/>
      <c r="G199" s="286"/>
      <c r="H199" s="286"/>
      <c r="I199" s="286"/>
      <c r="J199" s="287"/>
      <c r="K199" s="82">
        <v>0</v>
      </c>
      <c r="L199" s="82">
        <v>1000</v>
      </c>
      <c r="M199" s="82">
        <f>SUM(K199:L199)</f>
        <v>1000</v>
      </c>
      <c r="N199" s="101" t="s">
        <v>367</v>
      </c>
      <c r="O199" s="164"/>
      <c r="HZ199" s="13"/>
    </row>
    <row r="200" spans="1:234" s="12" customFormat="1" ht="12" x14ac:dyDescent="0.2">
      <c r="A200" s="51"/>
      <c r="B200" s="52" t="s">
        <v>243</v>
      </c>
      <c r="C200" s="282" t="s">
        <v>330</v>
      </c>
      <c r="D200" s="283"/>
      <c r="E200" s="283"/>
      <c r="F200" s="283"/>
      <c r="G200" s="283"/>
      <c r="H200" s="283"/>
      <c r="I200" s="283"/>
      <c r="J200" s="284"/>
      <c r="K200" s="76">
        <f>SUM(K201+K204)</f>
        <v>1000</v>
      </c>
      <c r="L200" s="76">
        <f t="shared" ref="L200:M200" si="47">SUM(L201+L204)</f>
        <v>0</v>
      </c>
      <c r="M200" s="76">
        <f t="shared" si="47"/>
        <v>1000</v>
      </c>
      <c r="N200" s="104">
        <f>M200/K200*100</f>
        <v>100</v>
      </c>
      <c r="O200" s="164"/>
      <c r="HZ200" s="13"/>
    </row>
    <row r="201" spans="1:234" s="12" customFormat="1" ht="12" x14ac:dyDescent="0.2">
      <c r="A201" s="46"/>
      <c r="B201" s="24"/>
      <c r="C201" s="24">
        <v>451</v>
      </c>
      <c r="D201" s="279" t="s">
        <v>244</v>
      </c>
      <c r="E201" s="280"/>
      <c r="F201" s="280"/>
      <c r="G201" s="280"/>
      <c r="H201" s="280"/>
      <c r="I201" s="280"/>
      <c r="J201" s="281"/>
      <c r="K201" s="81">
        <f>SUM(K202:K203)</f>
        <v>1000</v>
      </c>
      <c r="L201" s="81">
        <f t="shared" ref="L201:M201" si="48">SUM(L202:L203)</f>
        <v>0</v>
      </c>
      <c r="M201" s="81">
        <f t="shared" si="48"/>
        <v>1000</v>
      </c>
      <c r="N201" s="102">
        <f>M201/K201*100</f>
        <v>100</v>
      </c>
      <c r="O201" s="164"/>
      <c r="HZ201" s="13"/>
    </row>
    <row r="202" spans="1:234" s="12" customFormat="1" ht="12" x14ac:dyDescent="0.2">
      <c r="A202" s="46"/>
      <c r="B202" s="24"/>
      <c r="C202" s="26"/>
      <c r="D202" s="26">
        <v>4511</v>
      </c>
      <c r="E202" s="270" t="s">
        <v>244</v>
      </c>
      <c r="F202" s="271"/>
      <c r="G202" s="271"/>
      <c r="H202" s="271"/>
      <c r="I202" s="271"/>
      <c r="J202" s="272"/>
      <c r="K202" s="80">
        <v>1000</v>
      </c>
      <c r="L202" s="80">
        <v>0</v>
      </c>
      <c r="M202" s="80">
        <f>SUM(K202:L202)</f>
        <v>1000</v>
      </c>
      <c r="N202" s="101">
        <f>M202/K202*100</f>
        <v>100</v>
      </c>
      <c r="O202" s="178"/>
      <c r="HZ202" s="13"/>
    </row>
    <row r="203" spans="1:234" s="12" customFormat="1" ht="12" x14ac:dyDescent="0.2">
      <c r="A203" s="46"/>
      <c r="B203" s="24"/>
      <c r="C203" s="26"/>
      <c r="D203" s="26">
        <v>4512</v>
      </c>
      <c r="E203" s="270" t="s">
        <v>245</v>
      </c>
      <c r="F203" s="271"/>
      <c r="G203" s="271"/>
      <c r="H203" s="271"/>
      <c r="I203" s="271"/>
      <c r="J203" s="272"/>
      <c r="K203" s="80"/>
      <c r="L203" s="80"/>
      <c r="M203" s="80"/>
      <c r="N203" s="102"/>
      <c r="O203" s="164"/>
      <c r="HZ203" s="13"/>
    </row>
    <row r="204" spans="1:234" s="12" customFormat="1" ht="12" x14ac:dyDescent="0.2">
      <c r="A204" s="46"/>
      <c r="B204" s="24"/>
      <c r="C204" s="24">
        <v>452</v>
      </c>
      <c r="D204" s="279" t="s">
        <v>246</v>
      </c>
      <c r="E204" s="280"/>
      <c r="F204" s="280"/>
      <c r="G204" s="280"/>
      <c r="H204" s="280"/>
      <c r="I204" s="280"/>
      <c r="J204" s="281"/>
      <c r="K204" s="67">
        <v>0</v>
      </c>
      <c r="L204" s="73">
        <v>0</v>
      </c>
      <c r="M204" s="80">
        <v>0</v>
      </c>
      <c r="N204" s="98"/>
      <c r="O204" s="176"/>
      <c r="HZ204" s="13"/>
    </row>
    <row r="205" spans="1:234" s="12" customFormat="1" ht="12.75" thickBot="1" x14ac:dyDescent="0.25">
      <c r="A205" s="47"/>
      <c r="B205" s="55"/>
      <c r="C205" s="49"/>
      <c r="D205" s="49">
        <v>4521</v>
      </c>
      <c r="E205" s="285" t="s">
        <v>247</v>
      </c>
      <c r="F205" s="286"/>
      <c r="G205" s="286"/>
      <c r="H205" s="286"/>
      <c r="I205" s="286"/>
      <c r="J205" s="287"/>
      <c r="K205" s="82"/>
      <c r="L205" s="82"/>
      <c r="M205" s="82"/>
      <c r="N205" s="107"/>
      <c r="O205" s="176"/>
      <c r="HZ205" s="13"/>
    </row>
    <row r="206" spans="1:234" s="12" customFormat="1" ht="12" x14ac:dyDescent="0.2">
      <c r="A206" s="51"/>
      <c r="B206" s="52">
        <v>46</v>
      </c>
      <c r="C206" s="282" t="s">
        <v>331</v>
      </c>
      <c r="D206" s="283"/>
      <c r="E206" s="283"/>
      <c r="F206" s="283"/>
      <c r="G206" s="283"/>
      <c r="H206" s="283"/>
      <c r="I206" s="283"/>
      <c r="J206" s="284"/>
      <c r="K206" s="76">
        <f>K207+K212</f>
        <v>0</v>
      </c>
      <c r="L206" s="76">
        <f t="shared" ref="L206:M206" si="49">L207+L212</f>
        <v>4000</v>
      </c>
      <c r="M206" s="76">
        <f t="shared" si="49"/>
        <v>4000</v>
      </c>
      <c r="N206" s="102" t="s">
        <v>367</v>
      </c>
      <c r="O206" s="176"/>
      <c r="HZ206" s="13"/>
    </row>
    <row r="207" spans="1:234" s="12" customFormat="1" ht="12" x14ac:dyDescent="0.2">
      <c r="A207" s="46"/>
      <c r="B207" s="24"/>
      <c r="C207" s="24">
        <v>461</v>
      </c>
      <c r="D207" s="279" t="s">
        <v>248</v>
      </c>
      <c r="E207" s="280"/>
      <c r="F207" s="280"/>
      <c r="G207" s="280"/>
      <c r="H207" s="280"/>
      <c r="I207" s="280"/>
      <c r="J207" s="281"/>
      <c r="K207" s="81">
        <f>K208+K209+K210+K211</f>
        <v>0</v>
      </c>
      <c r="L207" s="81">
        <f t="shared" ref="L207:M207" si="50">L208+L209+L210+L211</f>
        <v>4000</v>
      </c>
      <c r="M207" s="81">
        <f t="shared" si="50"/>
        <v>4000</v>
      </c>
      <c r="N207" s="102" t="s">
        <v>367</v>
      </c>
      <c r="O207" s="176"/>
      <c r="HZ207" s="13"/>
    </row>
    <row r="208" spans="1:234" s="12" customFormat="1" ht="12" x14ac:dyDescent="0.2">
      <c r="A208" s="46"/>
      <c r="B208" s="24"/>
      <c r="C208" s="26"/>
      <c r="D208" s="26">
        <v>4611</v>
      </c>
      <c r="E208" s="270" t="s">
        <v>249</v>
      </c>
      <c r="F208" s="271"/>
      <c r="G208" s="271"/>
      <c r="H208" s="271"/>
      <c r="I208" s="271"/>
      <c r="J208" s="272"/>
      <c r="K208" s="80"/>
      <c r="L208" s="80"/>
      <c r="M208" s="80"/>
      <c r="N208" s="98"/>
      <c r="O208" s="176"/>
      <c r="HZ208" s="13"/>
    </row>
    <row r="209" spans="1:234" s="12" customFormat="1" ht="12" x14ac:dyDescent="0.2">
      <c r="A209" s="46"/>
      <c r="B209" s="24"/>
      <c r="C209" s="26"/>
      <c r="D209" s="26">
        <v>4612</v>
      </c>
      <c r="E209" s="270" t="s">
        <v>250</v>
      </c>
      <c r="F209" s="271"/>
      <c r="G209" s="271"/>
      <c r="H209" s="271"/>
      <c r="I209" s="271"/>
      <c r="J209" s="272"/>
      <c r="K209" s="80"/>
      <c r="L209" s="80"/>
      <c r="M209" s="80"/>
      <c r="N209" s="98"/>
      <c r="O209" s="176"/>
      <c r="HZ209" s="13"/>
    </row>
    <row r="210" spans="1:234" s="12" customFormat="1" ht="12" x14ac:dyDescent="0.2">
      <c r="A210" s="46"/>
      <c r="B210" s="24"/>
      <c r="C210" s="26"/>
      <c r="D210" s="26">
        <v>4613</v>
      </c>
      <c r="E210" s="270" t="s">
        <v>251</v>
      </c>
      <c r="F210" s="271"/>
      <c r="G210" s="271"/>
      <c r="H210" s="271"/>
      <c r="I210" s="271"/>
      <c r="J210" s="272"/>
      <c r="K210" s="80"/>
      <c r="L210" s="80"/>
      <c r="M210" s="80"/>
      <c r="N210" s="98"/>
      <c r="O210" s="176"/>
      <c r="HZ210" s="13"/>
    </row>
    <row r="211" spans="1:234" s="12" customFormat="1" ht="12" x14ac:dyDescent="0.2">
      <c r="A211" s="46"/>
      <c r="B211" s="24"/>
      <c r="C211" s="26"/>
      <c r="D211" s="26">
        <v>4614</v>
      </c>
      <c r="E211" s="270" t="s">
        <v>252</v>
      </c>
      <c r="F211" s="271"/>
      <c r="G211" s="271"/>
      <c r="H211" s="271"/>
      <c r="I211" s="271"/>
      <c r="J211" s="272"/>
      <c r="K211" s="80">
        <v>0</v>
      </c>
      <c r="L211" s="80">
        <v>4000</v>
      </c>
      <c r="M211" s="80">
        <f>SUM(K211:L211)</f>
        <v>4000</v>
      </c>
      <c r="N211" s="101" t="s">
        <v>367</v>
      </c>
      <c r="O211" s="176"/>
      <c r="HZ211" s="13"/>
    </row>
    <row r="212" spans="1:234" s="12" customFormat="1" ht="12" x14ac:dyDescent="0.2">
      <c r="A212" s="46"/>
      <c r="B212" s="24"/>
      <c r="C212" s="24">
        <v>462</v>
      </c>
      <c r="D212" s="279" t="s">
        <v>253</v>
      </c>
      <c r="E212" s="280"/>
      <c r="F212" s="280"/>
      <c r="G212" s="280"/>
      <c r="H212" s="280"/>
      <c r="I212" s="280"/>
      <c r="J212" s="281"/>
      <c r="K212" s="196"/>
      <c r="L212" s="196"/>
      <c r="M212" s="196"/>
      <c r="N212" s="101"/>
      <c r="O212" s="176"/>
      <c r="HZ212" s="13"/>
    </row>
    <row r="213" spans="1:234" s="12" customFormat="1" ht="12" x14ac:dyDescent="0.2">
      <c r="A213" s="46"/>
      <c r="B213" s="24"/>
      <c r="C213" s="26"/>
      <c r="D213" s="26">
        <v>4621</v>
      </c>
      <c r="E213" s="270" t="s">
        <v>254</v>
      </c>
      <c r="F213" s="271"/>
      <c r="G213" s="271"/>
      <c r="H213" s="271"/>
      <c r="I213" s="271"/>
      <c r="J213" s="272"/>
      <c r="K213" s="80"/>
      <c r="L213" s="80"/>
      <c r="M213" s="80"/>
      <c r="N213" s="98"/>
      <c r="O213" s="176"/>
      <c r="HZ213" s="13"/>
    </row>
    <row r="214" spans="1:234" s="12" customFormat="1" ht="12" x14ac:dyDescent="0.2">
      <c r="A214" s="46"/>
      <c r="B214" s="24"/>
      <c r="C214" s="26"/>
      <c r="D214" s="26">
        <v>4622</v>
      </c>
      <c r="E214" s="270" t="s">
        <v>255</v>
      </c>
      <c r="F214" s="271"/>
      <c r="G214" s="271"/>
      <c r="H214" s="271"/>
      <c r="I214" s="271"/>
      <c r="J214" s="272"/>
      <c r="K214" s="79"/>
      <c r="L214" s="79"/>
      <c r="M214" s="79"/>
      <c r="N214" s="98"/>
      <c r="O214" s="176"/>
      <c r="HZ214" s="13"/>
    </row>
    <row r="215" spans="1:234" s="12" customFormat="1" ht="12" x14ac:dyDescent="0.2">
      <c r="A215" s="46"/>
      <c r="B215" s="24"/>
      <c r="C215" s="26"/>
      <c r="D215" s="26">
        <v>4623</v>
      </c>
      <c r="E215" s="270" t="s">
        <v>256</v>
      </c>
      <c r="F215" s="271"/>
      <c r="G215" s="271"/>
      <c r="H215" s="271"/>
      <c r="I215" s="271"/>
      <c r="J215" s="272"/>
      <c r="K215" s="80"/>
      <c r="L215" s="80"/>
      <c r="M215" s="80"/>
      <c r="N215" s="98"/>
      <c r="O215" s="176"/>
      <c r="HZ215" s="13"/>
    </row>
    <row r="216" spans="1:234" s="12" customFormat="1" ht="12.75" thickBot="1" x14ac:dyDescent="0.25">
      <c r="A216" s="47"/>
      <c r="B216" s="55"/>
      <c r="C216" s="49"/>
      <c r="D216" s="49">
        <v>4624</v>
      </c>
      <c r="E216" s="285" t="s">
        <v>257</v>
      </c>
      <c r="F216" s="286"/>
      <c r="G216" s="286"/>
      <c r="H216" s="286"/>
      <c r="I216" s="286"/>
      <c r="J216" s="287"/>
      <c r="K216" s="82"/>
      <c r="L216" s="82"/>
      <c r="M216" s="82"/>
      <c r="N216" s="107"/>
      <c r="O216" s="176"/>
      <c r="HZ216" s="13"/>
    </row>
    <row r="217" spans="1:234" s="12" customFormat="1" ht="15.75" thickBot="1" x14ac:dyDescent="0.3">
      <c r="A217" s="264" t="s">
        <v>258</v>
      </c>
      <c r="B217" s="265"/>
      <c r="C217" s="265"/>
      <c r="D217" s="265"/>
      <c r="E217" s="265"/>
      <c r="F217" s="265"/>
      <c r="G217" s="265"/>
      <c r="H217" s="265"/>
      <c r="I217" s="265"/>
      <c r="J217" s="288"/>
      <c r="K217" s="234">
        <f>SUM(K98+K114+K188+K189+K200+K206)</f>
        <v>834500</v>
      </c>
      <c r="L217" s="234">
        <f>SUM(L98+L114+L188+L189+L200+L206)</f>
        <v>4200</v>
      </c>
      <c r="M217" s="234">
        <f>SUM(M98+M114+M188+M189+M200+M206)</f>
        <v>838700</v>
      </c>
      <c r="N217" s="108">
        <f>M217/K217*100</f>
        <v>100.50329538645897</v>
      </c>
      <c r="O217" s="161"/>
      <c r="HZ217" s="13"/>
    </row>
    <row r="218" spans="1:234" s="12" customFormat="1" ht="14.45" customHeight="1" x14ac:dyDescent="0.2">
      <c r="A218" s="51"/>
      <c r="B218" s="52" t="s">
        <v>259</v>
      </c>
      <c r="C218" s="327" t="s">
        <v>359</v>
      </c>
      <c r="D218" s="328"/>
      <c r="E218" s="328"/>
      <c r="F218" s="328"/>
      <c r="G218" s="328"/>
      <c r="H218" s="328"/>
      <c r="I218" s="328"/>
      <c r="J218" s="329"/>
      <c r="K218" s="85">
        <f>SUM(K219+K227+K242+K245+K253)</f>
        <v>2300000</v>
      </c>
      <c r="L218" s="85">
        <f>SUM(L219+L227+L242+L245+L253)</f>
        <v>71750</v>
      </c>
      <c r="M218" s="85">
        <f>SUM(M219+M227+M242+M245+M253)</f>
        <v>2371750</v>
      </c>
      <c r="N218" s="104">
        <f>M218/K218*100</f>
        <v>103.1195652173913</v>
      </c>
      <c r="O218" s="164"/>
      <c r="HZ218" s="13"/>
    </row>
    <row r="219" spans="1:234" s="12" customFormat="1" ht="12" x14ac:dyDescent="0.2">
      <c r="A219" s="50"/>
      <c r="B219" s="68"/>
      <c r="C219" s="68" t="s">
        <v>260</v>
      </c>
      <c r="D219" s="279" t="s">
        <v>261</v>
      </c>
      <c r="E219" s="280"/>
      <c r="F219" s="280"/>
      <c r="G219" s="280"/>
      <c r="H219" s="280"/>
      <c r="I219" s="280"/>
      <c r="J219" s="281"/>
      <c r="K219" s="86">
        <f>SUM(K220:K222)</f>
        <v>2000000</v>
      </c>
      <c r="L219" s="86">
        <f t="shared" ref="L219:M219" si="51">SUM(L220:L222)</f>
        <v>0</v>
      </c>
      <c r="M219" s="86">
        <f t="shared" si="51"/>
        <v>2000000</v>
      </c>
      <c r="N219" s="102">
        <f>M219/K219*100</f>
        <v>100</v>
      </c>
      <c r="O219" s="164"/>
      <c r="HZ219" s="13"/>
    </row>
    <row r="220" spans="1:234" s="12" customFormat="1" ht="12" x14ac:dyDescent="0.2">
      <c r="A220" s="46"/>
      <c r="B220" s="24"/>
      <c r="C220" s="26"/>
      <c r="D220" s="26" t="s">
        <v>262</v>
      </c>
      <c r="E220" s="270" t="s">
        <v>263</v>
      </c>
      <c r="F220" s="271"/>
      <c r="G220" s="271"/>
      <c r="H220" s="271"/>
      <c r="I220" s="271"/>
      <c r="J220" s="272"/>
      <c r="K220" s="78">
        <v>0</v>
      </c>
      <c r="L220" s="78">
        <v>0</v>
      </c>
      <c r="M220" s="78">
        <v>0</v>
      </c>
      <c r="N220" s="102"/>
      <c r="O220" s="164"/>
      <c r="HZ220" s="13"/>
    </row>
    <row r="221" spans="1:234" s="12" customFormat="1" ht="12" x14ac:dyDescent="0.2">
      <c r="A221" s="46"/>
      <c r="B221" s="24"/>
      <c r="C221" s="26"/>
      <c r="D221" s="26" t="s">
        <v>264</v>
      </c>
      <c r="E221" s="270" t="s">
        <v>265</v>
      </c>
      <c r="F221" s="271"/>
      <c r="G221" s="271"/>
      <c r="H221" s="271"/>
      <c r="I221" s="271"/>
      <c r="J221" s="272"/>
      <c r="K221" s="221">
        <v>0</v>
      </c>
      <c r="L221" s="230">
        <v>488000</v>
      </c>
      <c r="M221" s="230">
        <v>488000</v>
      </c>
      <c r="N221" s="101" t="s">
        <v>367</v>
      </c>
      <c r="O221" s="164"/>
      <c r="HZ221" s="13"/>
    </row>
    <row r="222" spans="1:234" s="12" customFormat="1" ht="12" x14ac:dyDescent="0.2">
      <c r="A222" s="46"/>
      <c r="B222" s="24"/>
      <c r="C222" s="26"/>
      <c r="D222" s="26" t="s">
        <v>266</v>
      </c>
      <c r="E222" s="270" t="s">
        <v>267</v>
      </c>
      <c r="F222" s="271"/>
      <c r="G222" s="271"/>
      <c r="H222" s="271"/>
      <c r="I222" s="271"/>
      <c r="J222" s="272"/>
      <c r="K222" s="80">
        <f>SUM(K223:K226)</f>
        <v>2000000</v>
      </c>
      <c r="L222" s="80">
        <f>SUM(L223:L226)</f>
        <v>-488000</v>
      </c>
      <c r="M222" s="80">
        <f>SUM(M223:M226)</f>
        <v>1512000</v>
      </c>
      <c r="N222" s="101">
        <f>M222/K222*100</f>
        <v>75.599999999999994</v>
      </c>
      <c r="O222" s="178"/>
      <c r="HZ222" s="13"/>
    </row>
    <row r="223" spans="1:234" s="12" customFormat="1" ht="12" x14ac:dyDescent="0.2">
      <c r="A223" s="46"/>
      <c r="B223" s="25"/>
      <c r="C223" s="26"/>
      <c r="D223" s="26"/>
      <c r="E223" s="26" t="s">
        <v>268</v>
      </c>
      <c r="F223" s="270" t="s">
        <v>269</v>
      </c>
      <c r="G223" s="271"/>
      <c r="H223" s="271"/>
      <c r="I223" s="271"/>
      <c r="J223" s="272"/>
      <c r="K223" s="131">
        <v>2000000</v>
      </c>
      <c r="L223" s="131">
        <v>-488000</v>
      </c>
      <c r="M223" s="131">
        <f>SUM(K223:L223)</f>
        <v>1512000</v>
      </c>
      <c r="N223" s="101">
        <f>M223/K223*100</f>
        <v>75.599999999999994</v>
      </c>
      <c r="O223" s="178"/>
      <c r="HZ223" s="13"/>
    </row>
    <row r="224" spans="1:234" s="12" customFormat="1" ht="12" x14ac:dyDescent="0.2">
      <c r="A224" s="46"/>
      <c r="B224" s="25"/>
      <c r="C224" s="26"/>
      <c r="D224" s="26"/>
      <c r="E224" s="26" t="s">
        <v>270</v>
      </c>
      <c r="F224" s="270" t="s">
        <v>271</v>
      </c>
      <c r="G224" s="271"/>
      <c r="H224" s="271"/>
      <c r="I224" s="271"/>
      <c r="J224" s="272"/>
      <c r="K224" s="79"/>
      <c r="L224" s="79"/>
      <c r="M224" s="79"/>
      <c r="N224" s="101"/>
      <c r="O224" s="181"/>
      <c r="HZ224" s="13"/>
    </row>
    <row r="225" spans="1:234" s="12" customFormat="1" ht="12" x14ac:dyDescent="0.2">
      <c r="A225" s="46"/>
      <c r="B225" s="25"/>
      <c r="C225" s="26"/>
      <c r="D225" s="26"/>
      <c r="E225" s="26" t="s">
        <v>272</v>
      </c>
      <c r="F225" s="270" t="s">
        <v>273</v>
      </c>
      <c r="G225" s="271"/>
      <c r="H225" s="271"/>
      <c r="I225" s="271"/>
      <c r="J225" s="272"/>
      <c r="K225" s="80"/>
      <c r="L225" s="80"/>
      <c r="M225" s="80"/>
      <c r="N225" s="101"/>
      <c r="O225" s="181"/>
      <c r="HZ225" s="13"/>
    </row>
    <row r="226" spans="1:234" s="12" customFormat="1" ht="12" x14ac:dyDescent="0.2">
      <c r="A226" s="46"/>
      <c r="B226" s="25"/>
      <c r="C226" s="26"/>
      <c r="D226" s="26"/>
      <c r="E226" s="26" t="s">
        <v>274</v>
      </c>
      <c r="F226" s="270" t="s">
        <v>275</v>
      </c>
      <c r="G226" s="271"/>
      <c r="H226" s="271"/>
      <c r="I226" s="271"/>
      <c r="J226" s="272"/>
      <c r="K226" s="87"/>
      <c r="L226" s="87"/>
      <c r="M226" s="87"/>
      <c r="N226" s="101"/>
      <c r="O226" s="181"/>
      <c r="HZ226" s="13"/>
    </row>
    <row r="227" spans="1:234" s="12" customFormat="1" ht="12" x14ac:dyDescent="0.2">
      <c r="A227" s="46"/>
      <c r="B227" s="25"/>
      <c r="C227" s="24" t="s">
        <v>276</v>
      </c>
      <c r="D227" s="279" t="s">
        <v>277</v>
      </c>
      <c r="E227" s="280"/>
      <c r="F227" s="280"/>
      <c r="G227" s="280"/>
      <c r="H227" s="280"/>
      <c r="I227" s="280"/>
      <c r="J227" s="281"/>
      <c r="K227" s="81">
        <f>SUM(K228+K232+K237+K239+K240+K241)</f>
        <v>0</v>
      </c>
      <c r="L227" s="81">
        <f>SUM(L228+L232+L237+L239+L240+L241)</f>
        <v>70100</v>
      </c>
      <c r="M227" s="81">
        <f>SUM(M228+M232+M237+M239+M240+M241)</f>
        <v>70100</v>
      </c>
      <c r="N227" s="101" t="s">
        <v>367</v>
      </c>
      <c r="O227" s="181"/>
      <c r="HZ227" s="13"/>
    </row>
    <row r="228" spans="1:234" s="12" customFormat="1" ht="12" x14ac:dyDescent="0.2">
      <c r="A228" s="46"/>
      <c r="B228" s="25"/>
      <c r="C228" s="26"/>
      <c r="D228" s="26" t="s">
        <v>278</v>
      </c>
      <c r="E228" s="270" t="s">
        <v>279</v>
      </c>
      <c r="F228" s="271"/>
      <c r="G228" s="271"/>
      <c r="H228" s="271"/>
      <c r="I228" s="271"/>
      <c r="J228" s="272"/>
      <c r="K228" s="80">
        <f t="shared" ref="K228:M228" si="52">K229+K230+K231</f>
        <v>0</v>
      </c>
      <c r="L228" s="80">
        <f t="shared" si="52"/>
        <v>25600</v>
      </c>
      <c r="M228" s="80">
        <f t="shared" si="52"/>
        <v>25600</v>
      </c>
      <c r="N228" s="101" t="s">
        <v>367</v>
      </c>
      <c r="O228" s="181"/>
      <c r="HZ228" s="13"/>
    </row>
    <row r="229" spans="1:234" s="12" customFormat="1" ht="12" x14ac:dyDescent="0.2">
      <c r="A229" s="46"/>
      <c r="B229" s="25"/>
      <c r="C229" s="26"/>
      <c r="D229" s="26"/>
      <c r="E229" s="26" t="s">
        <v>280</v>
      </c>
      <c r="F229" s="270" t="s">
        <v>281</v>
      </c>
      <c r="G229" s="271"/>
      <c r="H229" s="271"/>
      <c r="I229" s="271"/>
      <c r="J229" s="272"/>
      <c r="K229" s="112">
        <v>0</v>
      </c>
      <c r="L229" s="112">
        <v>16100</v>
      </c>
      <c r="M229" s="112">
        <f>SUM(K229:L229)</f>
        <v>16100</v>
      </c>
      <c r="N229" s="101" t="s">
        <v>367</v>
      </c>
      <c r="O229" s="181"/>
      <c r="HZ229" s="13"/>
    </row>
    <row r="230" spans="1:234" s="12" customFormat="1" ht="12" x14ac:dyDescent="0.2">
      <c r="A230" s="46"/>
      <c r="B230" s="25"/>
      <c r="C230" s="26"/>
      <c r="D230" s="26"/>
      <c r="E230" s="26" t="s">
        <v>282</v>
      </c>
      <c r="F230" s="270" t="s">
        <v>283</v>
      </c>
      <c r="G230" s="271"/>
      <c r="H230" s="271"/>
      <c r="I230" s="271"/>
      <c r="J230" s="272"/>
      <c r="K230" s="229">
        <v>0</v>
      </c>
      <c r="L230" s="229">
        <v>9500</v>
      </c>
      <c r="M230" s="229">
        <f>SUM(K230:L230)</f>
        <v>9500</v>
      </c>
      <c r="N230" s="101" t="s">
        <v>367</v>
      </c>
      <c r="O230" s="181"/>
      <c r="HZ230" s="13"/>
    </row>
    <row r="231" spans="1:234" s="12" customFormat="1" ht="12" x14ac:dyDescent="0.2">
      <c r="A231" s="46"/>
      <c r="B231" s="25"/>
      <c r="C231" s="26"/>
      <c r="D231" s="26"/>
      <c r="E231" s="26" t="s">
        <v>284</v>
      </c>
      <c r="F231" s="270" t="s">
        <v>285</v>
      </c>
      <c r="G231" s="271"/>
      <c r="H231" s="271"/>
      <c r="I231" s="271"/>
      <c r="J231" s="272"/>
      <c r="K231" s="80"/>
      <c r="L231" s="80"/>
      <c r="M231" s="80"/>
      <c r="N231" s="101"/>
      <c r="O231" s="181"/>
      <c r="HZ231" s="13"/>
    </row>
    <row r="232" spans="1:234" s="12" customFormat="1" ht="12" x14ac:dyDescent="0.2">
      <c r="A232" s="46"/>
      <c r="B232" s="25"/>
      <c r="C232" s="26"/>
      <c r="D232" s="26" t="s">
        <v>286</v>
      </c>
      <c r="E232" s="270" t="s">
        <v>287</v>
      </c>
      <c r="F232" s="271"/>
      <c r="G232" s="271"/>
      <c r="H232" s="271"/>
      <c r="I232" s="271"/>
      <c r="J232" s="272"/>
      <c r="K232" s="80">
        <f t="shared" ref="K232:M232" si="53">SUM(K233:K236)</f>
        <v>0</v>
      </c>
      <c r="L232" s="80">
        <f t="shared" si="53"/>
        <v>4400</v>
      </c>
      <c r="M232" s="80">
        <f t="shared" si="53"/>
        <v>4400</v>
      </c>
      <c r="N232" s="101" t="s">
        <v>367</v>
      </c>
      <c r="O232" s="181"/>
      <c r="HZ232" s="13"/>
    </row>
    <row r="233" spans="1:234" s="12" customFormat="1" ht="12" x14ac:dyDescent="0.2">
      <c r="A233" s="46"/>
      <c r="B233" s="25"/>
      <c r="C233" s="26"/>
      <c r="D233" s="26"/>
      <c r="E233" s="26" t="s">
        <v>288</v>
      </c>
      <c r="F233" s="270" t="s">
        <v>289</v>
      </c>
      <c r="G233" s="271"/>
      <c r="H233" s="271"/>
      <c r="I233" s="271"/>
      <c r="J233" s="272"/>
      <c r="K233" s="80"/>
      <c r="L233" s="80"/>
      <c r="M233" s="80"/>
      <c r="N233" s="61"/>
      <c r="O233" s="181"/>
      <c r="HZ233" s="13"/>
    </row>
    <row r="234" spans="1:234" s="12" customFormat="1" ht="12" x14ac:dyDescent="0.2">
      <c r="A234" s="46"/>
      <c r="B234" s="25"/>
      <c r="C234" s="26"/>
      <c r="D234" s="26"/>
      <c r="E234" s="26" t="s">
        <v>290</v>
      </c>
      <c r="F234" s="270" t="s">
        <v>291</v>
      </c>
      <c r="G234" s="271"/>
      <c r="H234" s="271"/>
      <c r="I234" s="271"/>
      <c r="J234" s="272"/>
      <c r="K234" s="131"/>
      <c r="L234" s="131"/>
      <c r="M234" s="131"/>
      <c r="N234" s="101" t="s">
        <v>367</v>
      </c>
      <c r="O234" s="181"/>
      <c r="HZ234" s="13"/>
    </row>
    <row r="235" spans="1:234" s="12" customFormat="1" ht="12" x14ac:dyDescent="0.2">
      <c r="A235" s="46"/>
      <c r="B235" s="25"/>
      <c r="C235" s="26"/>
      <c r="D235" s="26"/>
      <c r="E235" s="26" t="s">
        <v>292</v>
      </c>
      <c r="F235" s="270" t="s">
        <v>293</v>
      </c>
      <c r="G235" s="271"/>
      <c r="H235" s="271"/>
      <c r="I235" s="271"/>
      <c r="J235" s="272"/>
      <c r="K235" s="80"/>
      <c r="L235" s="80"/>
      <c r="M235" s="80"/>
      <c r="N235" s="61"/>
      <c r="O235" s="181"/>
      <c r="HZ235" s="13"/>
    </row>
    <row r="236" spans="1:234" s="12" customFormat="1" ht="12" x14ac:dyDescent="0.2">
      <c r="A236" s="46"/>
      <c r="B236" s="25"/>
      <c r="C236" s="26"/>
      <c r="D236" s="26"/>
      <c r="E236" s="26" t="s">
        <v>294</v>
      </c>
      <c r="F236" s="270" t="s">
        <v>295</v>
      </c>
      <c r="G236" s="271"/>
      <c r="H236" s="271"/>
      <c r="I236" s="271"/>
      <c r="J236" s="272"/>
      <c r="K236" s="80">
        <v>0</v>
      </c>
      <c r="L236" s="80">
        <v>4400</v>
      </c>
      <c r="M236" s="80">
        <f>SUM(L236)</f>
        <v>4400</v>
      </c>
      <c r="N236" s="101" t="s">
        <v>367</v>
      </c>
      <c r="O236" s="181"/>
      <c r="HZ236" s="13"/>
    </row>
    <row r="237" spans="1:234" s="12" customFormat="1" ht="12" x14ac:dyDescent="0.2">
      <c r="A237" s="46"/>
      <c r="B237" s="25"/>
      <c r="C237" s="26"/>
      <c r="D237" s="26" t="s">
        <v>296</v>
      </c>
      <c r="E237" s="270" t="s">
        <v>297</v>
      </c>
      <c r="F237" s="271"/>
      <c r="G237" s="271"/>
      <c r="H237" s="271"/>
      <c r="I237" s="271"/>
      <c r="J237" s="272"/>
      <c r="K237" s="80">
        <f>K238</f>
        <v>0</v>
      </c>
      <c r="L237" s="80">
        <f t="shared" ref="L237:M237" si="54">L238</f>
        <v>25000</v>
      </c>
      <c r="M237" s="80">
        <f t="shared" si="54"/>
        <v>25000</v>
      </c>
      <c r="N237" s="101" t="s">
        <v>367</v>
      </c>
      <c r="O237" s="181"/>
      <c r="HZ237" s="13"/>
    </row>
    <row r="238" spans="1:234" s="12" customFormat="1" ht="12" x14ac:dyDescent="0.2">
      <c r="A238" s="46"/>
      <c r="B238" s="25"/>
      <c r="C238" s="26"/>
      <c r="D238" s="26"/>
      <c r="E238" s="26" t="s">
        <v>298</v>
      </c>
      <c r="F238" s="270" t="s">
        <v>299</v>
      </c>
      <c r="G238" s="271"/>
      <c r="H238" s="271"/>
      <c r="I238" s="271"/>
      <c r="J238" s="272"/>
      <c r="K238" s="80">
        <f>SUM(K242:K243)</f>
        <v>0</v>
      </c>
      <c r="L238" s="80">
        <v>25000</v>
      </c>
      <c r="M238" s="80">
        <f>SUM(K238:L238)</f>
        <v>25000</v>
      </c>
      <c r="N238" s="101" t="s">
        <v>367</v>
      </c>
      <c r="O238" s="181"/>
      <c r="HZ238" s="13"/>
    </row>
    <row r="239" spans="1:234" s="12" customFormat="1" ht="12" x14ac:dyDescent="0.2">
      <c r="A239" s="46"/>
      <c r="B239" s="25"/>
      <c r="C239" s="26"/>
      <c r="D239" s="26" t="s">
        <v>374</v>
      </c>
      <c r="E239" s="251" t="s">
        <v>375</v>
      </c>
      <c r="F239" s="252"/>
      <c r="G239" s="252"/>
      <c r="H239" s="252"/>
      <c r="I239" s="252"/>
      <c r="J239" s="253"/>
      <c r="K239" s="80">
        <v>0</v>
      </c>
      <c r="L239" s="80">
        <v>1400</v>
      </c>
      <c r="M239" s="80">
        <f>SUM(K239:L239)</f>
        <v>1400</v>
      </c>
      <c r="N239" s="101"/>
      <c r="O239" s="181"/>
      <c r="HZ239" s="13"/>
    </row>
    <row r="240" spans="1:234" s="12" customFormat="1" ht="12" x14ac:dyDescent="0.2">
      <c r="A240" s="46"/>
      <c r="B240" s="25"/>
      <c r="C240" s="26"/>
      <c r="D240" s="26" t="s">
        <v>376</v>
      </c>
      <c r="E240" s="251" t="s">
        <v>377</v>
      </c>
      <c r="F240" s="252"/>
      <c r="G240" s="252"/>
      <c r="H240" s="252"/>
      <c r="I240" s="252"/>
      <c r="J240" s="253"/>
      <c r="K240" s="131">
        <v>0</v>
      </c>
      <c r="L240" s="131"/>
      <c r="M240" s="131"/>
      <c r="N240" s="101"/>
      <c r="O240" s="181"/>
      <c r="HZ240" s="13"/>
    </row>
    <row r="241" spans="1:234" s="12" customFormat="1" ht="12" x14ac:dyDescent="0.2">
      <c r="A241" s="46"/>
      <c r="B241" s="25"/>
      <c r="C241" s="26"/>
      <c r="D241" s="26" t="s">
        <v>378</v>
      </c>
      <c r="E241" s="231" t="s">
        <v>379</v>
      </c>
      <c r="F241" s="232"/>
      <c r="G241" s="232"/>
      <c r="H241" s="232"/>
      <c r="I241" s="232"/>
      <c r="J241" s="233"/>
      <c r="K241" s="131">
        <v>0</v>
      </c>
      <c r="L241" s="131">
        <v>13700</v>
      </c>
      <c r="M241" s="131">
        <f>SUM(K241:L241)</f>
        <v>13700</v>
      </c>
      <c r="N241" s="101"/>
      <c r="O241" s="181"/>
      <c r="HZ241" s="13"/>
    </row>
    <row r="242" spans="1:234" s="12" customFormat="1" ht="12" x14ac:dyDescent="0.2">
      <c r="A242" s="46"/>
      <c r="B242" s="25"/>
      <c r="C242" s="24" t="s">
        <v>300</v>
      </c>
      <c r="D242" s="279" t="s">
        <v>301</v>
      </c>
      <c r="E242" s="280"/>
      <c r="F242" s="280"/>
      <c r="G242" s="280"/>
      <c r="H242" s="280"/>
      <c r="I242" s="280"/>
      <c r="J242" s="281"/>
      <c r="K242" s="81">
        <f t="shared" ref="K242:M242" si="55">SUM(K243:K244)</f>
        <v>0</v>
      </c>
      <c r="L242" s="81">
        <f t="shared" si="55"/>
        <v>0</v>
      </c>
      <c r="M242" s="81">
        <f t="shared" si="55"/>
        <v>0</v>
      </c>
      <c r="N242" s="61"/>
      <c r="O242" s="181"/>
      <c r="HZ242" s="13"/>
    </row>
    <row r="243" spans="1:234" s="12" customFormat="1" ht="12" x14ac:dyDescent="0.2">
      <c r="A243" s="46"/>
      <c r="B243" s="25"/>
      <c r="C243" s="26"/>
      <c r="D243" s="26" t="s">
        <v>302</v>
      </c>
      <c r="E243" s="270" t="s">
        <v>303</v>
      </c>
      <c r="F243" s="271"/>
      <c r="G243" s="271"/>
      <c r="H243" s="271"/>
      <c r="I243" s="271"/>
      <c r="J243" s="272"/>
      <c r="K243" s="80"/>
      <c r="L243" s="80"/>
      <c r="M243" s="80"/>
      <c r="N243" s="61"/>
      <c r="O243" s="181"/>
      <c r="HZ243" s="13"/>
    </row>
    <row r="244" spans="1:234" s="12" customFormat="1" ht="12" x14ac:dyDescent="0.2">
      <c r="A244" s="46"/>
      <c r="B244" s="25"/>
      <c r="C244" s="26"/>
      <c r="D244" s="26" t="s">
        <v>304</v>
      </c>
      <c r="E244" s="270" t="s">
        <v>305</v>
      </c>
      <c r="F244" s="271"/>
      <c r="G244" s="271"/>
      <c r="H244" s="271"/>
      <c r="I244" s="271"/>
      <c r="J244" s="272"/>
      <c r="K244" s="79"/>
      <c r="L244" s="79"/>
      <c r="M244" s="79"/>
      <c r="N244" s="98"/>
      <c r="O244" s="176"/>
      <c r="HZ244" s="13"/>
    </row>
    <row r="245" spans="1:234" s="12" customFormat="1" ht="12" x14ac:dyDescent="0.2">
      <c r="A245" s="46"/>
      <c r="B245" s="25"/>
      <c r="C245" s="24" t="s">
        <v>306</v>
      </c>
      <c r="D245" s="279" t="s">
        <v>307</v>
      </c>
      <c r="E245" s="280"/>
      <c r="F245" s="280"/>
      <c r="G245" s="280"/>
      <c r="H245" s="280"/>
      <c r="I245" s="280"/>
      <c r="J245" s="281"/>
      <c r="K245" s="81">
        <f>SUM(K246+K247+K248+K251)</f>
        <v>300000</v>
      </c>
      <c r="L245" s="81">
        <f t="shared" ref="L245:M245" si="56">SUM(L246+L247+L248+L251)</f>
        <v>1650</v>
      </c>
      <c r="M245" s="81">
        <f t="shared" si="56"/>
        <v>301650</v>
      </c>
      <c r="N245" s="102">
        <f>M245/K245*100</f>
        <v>100.55000000000001</v>
      </c>
      <c r="O245" s="164"/>
      <c r="HZ245" s="13"/>
    </row>
    <row r="246" spans="1:234" s="12" customFormat="1" ht="12" x14ac:dyDescent="0.2">
      <c r="A246" s="46"/>
      <c r="B246" s="25"/>
      <c r="C246" s="26"/>
      <c r="D246" s="26" t="s">
        <v>308</v>
      </c>
      <c r="E246" s="270" t="s">
        <v>309</v>
      </c>
      <c r="F246" s="271"/>
      <c r="G246" s="271"/>
      <c r="H246" s="271"/>
      <c r="I246" s="271"/>
      <c r="J246" s="272"/>
      <c r="K246" s="131">
        <v>0</v>
      </c>
      <c r="L246" s="131">
        <v>1650</v>
      </c>
      <c r="M246" s="131">
        <f>SUM(K246:L246)</f>
        <v>1650</v>
      </c>
      <c r="N246" s="101" t="s">
        <v>367</v>
      </c>
      <c r="O246" s="164"/>
      <c r="HZ246" s="13"/>
    </row>
    <row r="247" spans="1:234" s="12" customFormat="1" ht="12" x14ac:dyDescent="0.2">
      <c r="A247" s="46"/>
      <c r="B247" s="25"/>
      <c r="C247" s="26"/>
      <c r="D247" s="26" t="s">
        <v>310</v>
      </c>
      <c r="E247" s="270" t="s">
        <v>311</v>
      </c>
      <c r="F247" s="271"/>
      <c r="G247" s="271"/>
      <c r="H247" s="271"/>
      <c r="I247" s="271"/>
      <c r="J247" s="272"/>
      <c r="K247" s="80">
        <v>200000</v>
      </c>
      <c r="L247" s="80">
        <v>0</v>
      </c>
      <c r="M247" s="80">
        <f>SUM(K247:L247)</f>
        <v>200000</v>
      </c>
      <c r="N247" s="101">
        <f t="shared" ref="N247:N249" si="57">M247/K247*100</f>
        <v>100</v>
      </c>
      <c r="O247" s="178"/>
      <c r="HZ247" s="13"/>
    </row>
    <row r="248" spans="1:234" s="12" customFormat="1" ht="12" x14ac:dyDescent="0.2">
      <c r="A248" s="46"/>
      <c r="B248" s="25"/>
      <c r="C248" s="26"/>
      <c r="D248" s="26" t="s">
        <v>312</v>
      </c>
      <c r="E248" s="270" t="s">
        <v>313</v>
      </c>
      <c r="F248" s="271"/>
      <c r="G248" s="271"/>
      <c r="H248" s="271"/>
      <c r="I248" s="271"/>
      <c r="J248" s="272"/>
      <c r="K248" s="80">
        <f>SUM(K249:K250)</f>
        <v>100000</v>
      </c>
      <c r="L248" s="80">
        <v>0</v>
      </c>
      <c r="M248" s="80">
        <f>SUM(K248:L248)</f>
        <v>100000</v>
      </c>
      <c r="N248" s="101">
        <f t="shared" si="57"/>
        <v>100</v>
      </c>
      <c r="O248" s="178"/>
      <c r="HZ248" s="13"/>
    </row>
    <row r="249" spans="1:234" s="12" customFormat="1" ht="12" x14ac:dyDescent="0.2">
      <c r="A249" s="46"/>
      <c r="B249" s="25"/>
      <c r="C249" s="26"/>
      <c r="D249" s="26"/>
      <c r="E249" s="26" t="s">
        <v>314</v>
      </c>
      <c r="F249" s="270" t="s">
        <v>315</v>
      </c>
      <c r="G249" s="271"/>
      <c r="H249" s="271"/>
      <c r="I249" s="271"/>
      <c r="J249" s="272"/>
      <c r="K249" s="80">
        <v>100000</v>
      </c>
      <c r="L249" s="80">
        <v>0</v>
      </c>
      <c r="M249" s="80">
        <f>SUM(K249:L249)</f>
        <v>100000</v>
      </c>
      <c r="N249" s="101">
        <f t="shared" si="57"/>
        <v>100</v>
      </c>
      <c r="O249" s="178"/>
      <c r="HZ249" s="13"/>
    </row>
    <row r="250" spans="1:234" s="12" customFormat="1" ht="12" x14ac:dyDescent="0.2">
      <c r="A250" s="46"/>
      <c r="B250" s="25"/>
      <c r="C250" s="26"/>
      <c r="D250" s="26"/>
      <c r="E250" s="26" t="s">
        <v>316</v>
      </c>
      <c r="F250" s="270" t="s">
        <v>317</v>
      </c>
      <c r="G250" s="271"/>
      <c r="H250" s="271"/>
      <c r="I250" s="271"/>
      <c r="J250" s="272"/>
      <c r="K250" s="80"/>
      <c r="L250" s="80"/>
      <c r="M250" s="80"/>
      <c r="N250" s="93"/>
      <c r="O250" s="182"/>
      <c r="HZ250" s="13"/>
    </row>
    <row r="251" spans="1:234" s="12" customFormat="1" ht="12" x14ac:dyDescent="0.2">
      <c r="A251" s="46"/>
      <c r="B251" s="25"/>
      <c r="C251" s="26"/>
      <c r="D251" s="26" t="s">
        <v>318</v>
      </c>
      <c r="E251" s="270" t="s">
        <v>319</v>
      </c>
      <c r="F251" s="271"/>
      <c r="G251" s="271"/>
      <c r="H251" s="271"/>
      <c r="I251" s="271"/>
      <c r="J251" s="272"/>
      <c r="K251" s="80"/>
      <c r="L251" s="80"/>
      <c r="M251" s="80"/>
      <c r="N251" s="93"/>
      <c r="O251" s="182"/>
      <c r="HZ251" s="13"/>
    </row>
    <row r="252" spans="1:234" s="12" customFormat="1" ht="12" x14ac:dyDescent="0.2">
      <c r="A252" s="46"/>
      <c r="B252" s="25"/>
      <c r="C252" s="26"/>
      <c r="D252" s="26"/>
      <c r="E252" s="26" t="s">
        <v>320</v>
      </c>
      <c r="F252" s="270" t="s">
        <v>321</v>
      </c>
      <c r="G252" s="271"/>
      <c r="H252" s="271"/>
      <c r="I252" s="271"/>
      <c r="J252" s="272"/>
      <c r="K252" s="80"/>
      <c r="L252" s="80"/>
      <c r="M252" s="80"/>
      <c r="N252" s="93"/>
      <c r="O252" s="182"/>
      <c r="HZ252" s="13"/>
    </row>
    <row r="253" spans="1:234" s="12" customFormat="1" ht="12.75" thickBot="1" x14ac:dyDescent="0.25">
      <c r="A253" s="58"/>
      <c r="B253" s="59"/>
      <c r="C253" s="90" t="s">
        <v>322</v>
      </c>
      <c r="D253" s="258" t="s">
        <v>323</v>
      </c>
      <c r="E253" s="259"/>
      <c r="F253" s="259"/>
      <c r="G253" s="259"/>
      <c r="H253" s="259"/>
      <c r="I253" s="259"/>
      <c r="J253" s="260"/>
      <c r="K253" s="89"/>
      <c r="L253" s="89"/>
      <c r="M253" s="89"/>
      <c r="N253" s="95"/>
      <c r="O253" s="182"/>
      <c r="HZ253" s="13"/>
    </row>
    <row r="254" spans="1:234" s="12" customFormat="1" ht="15.75" thickBot="1" x14ac:dyDescent="0.3">
      <c r="A254" s="264" t="s">
        <v>332</v>
      </c>
      <c r="B254" s="265"/>
      <c r="C254" s="265"/>
      <c r="D254" s="265"/>
      <c r="E254" s="265"/>
      <c r="F254" s="265"/>
      <c r="G254" s="265"/>
      <c r="H254" s="265"/>
      <c r="I254" s="265"/>
      <c r="J254" s="266"/>
      <c r="K254" s="137">
        <f>SUM(K219+K227+K242+K245+K253)</f>
        <v>2300000</v>
      </c>
      <c r="L254" s="137">
        <f>SUM(L219+L227+L242+L245+L253)</f>
        <v>71750</v>
      </c>
      <c r="M254" s="137">
        <f>SUM(M219+M227+M242+M245+M253)</f>
        <v>2371750</v>
      </c>
      <c r="N254" s="94">
        <f>M254/K254*100</f>
        <v>103.1195652173913</v>
      </c>
      <c r="O254" s="183"/>
      <c r="HZ254" s="13"/>
    </row>
    <row r="255" spans="1:234" s="12" customFormat="1" ht="15.75" thickBot="1" x14ac:dyDescent="0.3">
      <c r="A255" s="205"/>
      <c r="B255" s="206">
        <v>26</v>
      </c>
      <c r="C255" s="207" t="s">
        <v>353</v>
      </c>
      <c r="D255" s="208"/>
      <c r="E255" s="209"/>
      <c r="F255" s="209"/>
      <c r="G255" s="209"/>
      <c r="H255" s="209"/>
      <c r="I255" s="209"/>
      <c r="J255" s="210"/>
      <c r="K255" s="211">
        <f>K256</f>
        <v>0</v>
      </c>
      <c r="L255" s="211">
        <f t="shared" ref="L255:M255" si="58">L256</f>
        <v>26000</v>
      </c>
      <c r="M255" s="211">
        <f t="shared" si="58"/>
        <v>26000</v>
      </c>
      <c r="N255" s="212" t="s">
        <v>367</v>
      </c>
      <c r="O255" s="165"/>
      <c r="HZ255" s="13"/>
    </row>
    <row r="256" spans="1:234" s="12" customFormat="1" x14ac:dyDescent="0.25">
      <c r="A256" s="123"/>
      <c r="B256" s="124"/>
      <c r="C256" s="125" t="s">
        <v>349</v>
      </c>
      <c r="D256" s="276" t="s">
        <v>350</v>
      </c>
      <c r="E256" s="277"/>
      <c r="F256" s="277"/>
      <c r="G256" s="277"/>
      <c r="H256" s="277"/>
      <c r="I256" s="277"/>
      <c r="J256" s="278"/>
      <c r="K256" s="213">
        <f>K257</f>
        <v>0</v>
      </c>
      <c r="L256" s="213">
        <f t="shared" ref="L256:M256" si="59">L257</f>
        <v>26000</v>
      </c>
      <c r="M256" s="213">
        <f t="shared" si="59"/>
        <v>26000</v>
      </c>
      <c r="N256" s="214" t="s">
        <v>367</v>
      </c>
      <c r="O256" s="165"/>
      <c r="HZ256" s="13"/>
    </row>
    <row r="257" spans="1:234" s="12" customFormat="1" ht="15.75" thickBot="1" x14ac:dyDescent="0.3">
      <c r="A257" s="126"/>
      <c r="B257" s="127"/>
      <c r="C257" s="128" t="s">
        <v>351</v>
      </c>
      <c r="D257" s="273" t="s">
        <v>354</v>
      </c>
      <c r="E257" s="274"/>
      <c r="F257" s="274"/>
      <c r="G257" s="274"/>
      <c r="H257" s="274"/>
      <c r="I257" s="274"/>
      <c r="J257" s="275"/>
      <c r="K257" s="140">
        <v>0</v>
      </c>
      <c r="L257" s="220">
        <v>26000</v>
      </c>
      <c r="M257" s="203">
        <f>SUM(K257:L257)</f>
        <v>26000</v>
      </c>
      <c r="N257" s="106" t="s">
        <v>367</v>
      </c>
      <c r="O257" s="165"/>
      <c r="HZ257" s="13"/>
    </row>
    <row r="258" spans="1:234" s="12" customFormat="1" ht="12" x14ac:dyDescent="0.2">
      <c r="A258" s="50"/>
      <c r="B258" s="57" t="s">
        <v>146</v>
      </c>
      <c r="C258" s="56"/>
      <c r="D258" s="261" t="s">
        <v>343</v>
      </c>
      <c r="E258" s="262"/>
      <c r="F258" s="262"/>
      <c r="G258" s="262"/>
      <c r="H258" s="262"/>
      <c r="I258" s="262"/>
      <c r="J258" s="263"/>
      <c r="K258" s="86">
        <f>K259</f>
        <v>0</v>
      </c>
      <c r="L258" s="86">
        <f t="shared" ref="L258:M258" si="60">L259</f>
        <v>0</v>
      </c>
      <c r="M258" s="86">
        <f t="shared" si="60"/>
        <v>0</v>
      </c>
      <c r="N258" s="122"/>
      <c r="O258" s="182"/>
      <c r="HZ258" s="13"/>
    </row>
    <row r="259" spans="1:234" s="12" customFormat="1" ht="12.75" thickBot="1" x14ac:dyDescent="0.25">
      <c r="A259" s="47"/>
      <c r="B259" s="48"/>
      <c r="C259" s="49" t="s">
        <v>147</v>
      </c>
      <c r="D259" s="255" t="s">
        <v>342</v>
      </c>
      <c r="E259" s="256"/>
      <c r="F259" s="256"/>
      <c r="G259" s="256"/>
      <c r="H259" s="256"/>
      <c r="I259" s="256"/>
      <c r="J259" s="257"/>
      <c r="K259" s="121">
        <v>0</v>
      </c>
      <c r="L259" s="121">
        <v>0</v>
      </c>
      <c r="M259" s="109">
        <v>0</v>
      </c>
      <c r="N259" s="101" t="s">
        <v>367</v>
      </c>
      <c r="O259" s="182"/>
      <c r="HZ259" s="13"/>
    </row>
    <row r="260" spans="1:234" s="12" customFormat="1" ht="15.75" thickBot="1" x14ac:dyDescent="0.3">
      <c r="A260" s="267" t="s">
        <v>324</v>
      </c>
      <c r="B260" s="268"/>
      <c r="C260" s="268"/>
      <c r="D260" s="268"/>
      <c r="E260" s="268"/>
      <c r="F260" s="268"/>
      <c r="G260" s="268"/>
      <c r="H260" s="268"/>
      <c r="I260" s="268"/>
      <c r="J260" s="269"/>
      <c r="K260" s="136">
        <f>SUM(K217+K254+K255+K258)</f>
        <v>3134500</v>
      </c>
      <c r="L260" s="136">
        <f>SUM(L217+L254+L255+L258)</f>
        <v>101950</v>
      </c>
      <c r="M260" s="136">
        <f>SUM(M217+M254+M255+M258)</f>
        <v>3236450</v>
      </c>
      <c r="N260" s="96">
        <f>M260/K260*100</f>
        <v>103.25251236241826</v>
      </c>
      <c r="O260" s="183"/>
      <c r="HZ260" s="13"/>
    </row>
    <row r="261" spans="1:234" s="12" customFormat="1" ht="4.5" customHeight="1" x14ac:dyDescent="0.2">
      <c r="A261" s="14"/>
      <c r="B261" s="15"/>
      <c r="C261" s="28"/>
      <c r="D261" s="28"/>
      <c r="E261" s="28"/>
      <c r="F261" s="32"/>
      <c r="G261" s="4"/>
      <c r="H261" s="7"/>
      <c r="I261" s="7"/>
      <c r="J261" s="14"/>
      <c r="K261" s="135"/>
      <c r="L261" s="135"/>
      <c r="M261" s="135"/>
      <c r="O261" s="184"/>
      <c r="HZ261" s="13"/>
    </row>
    <row r="262" spans="1:234" s="12" customFormat="1" ht="13.5" customHeight="1" x14ac:dyDescent="0.2">
      <c r="A262" s="351" t="s">
        <v>346</v>
      </c>
      <c r="B262" s="351"/>
      <c r="C262" s="351"/>
      <c r="D262" s="351"/>
      <c r="E262" s="351"/>
      <c r="F262" s="351"/>
      <c r="G262" s="351"/>
      <c r="H262" s="351"/>
      <c r="I262" s="351"/>
      <c r="J262" s="351"/>
      <c r="K262" s="351"/>
      <c r="L262" s="351"/>
      <c r="M262" s="351"/>
      <c r="N262" s="351"/>
      <c r="O262" s="185"/>
      <c r="HZ262" s="13"/>
    </row>
    <row r="263" spans="1:234" s="12" customFormat="1" ht="15" customHeight="1" x14ac:dyDescent="0.2">
      <c r="A263" s="350" t="s">
        <v>381</v>
      </c>
      <c r="B263" s="350"/>
      <c r="C263" s="350"/>
      <c r="D263" s="350"/>
      <c r="E263" s="350"/>
      <c r="F263" s="350"/>
      <c r="G263" s="350"/>
      <c r="H263" s="350"/>
      <c r="I263" s="350"/>
      <c r="J263" s="350"/>
      <c r="K263" s="16"/>
      <c r="L263" s="16"/>
      <c r="M263" s="16"/>
      <c r="O263" s="184"/>
      <c r="HZ263" s="13"/>
    </row>
    <row r="264" spans="1:234" s="12" customFormat="1" ht="7.5" customHeight="1" x14ac:dyDescent="0.2">
      <c r="A264" s="14"/>
      <c r="B264" s="15"/>
      <c r="C264" s="28"/>
      <c r="D264" s="28"/>
      <c r="E264" s="28"/>
      <c r="F264" s="32"/>
      <c r="G264" s="4"/>
      <c r="H264" s="7"/>
      <c r="I264" s="7"/>
      <c r="J264" s="14"/>
      <c r="K264" s="16"/>
      <c r="L264" s="16"/>
      <c r="M264" s="16"/>
      <c r="O264" s="184"/>
      <c r="HZ264" s="13"/>
    </row>
    <row r="265" spans="1:234" s="12" customFormat="1" ht="15" customHeight="1" x14ac:dyDescent="0.2">
      <c r="A265" s="242" t="s">
        <v>385</v>
      </c>
      <c r="B265" s="243"/>
      <c r="C265" s="244"/>
      <c r="D265" s="244"/>
      <c r="E265" s="244"/>
      <c r="F265" s="245"/>
      <c r="G265" s="246"/>
      <c r="H265" s="7"/>
      <c r="I265" s="7"/>
      <c r="J265" s="14"/>
      <c r="L265" s="249" t="s">
        <v>382</v>
      </c>
      <c r="M265" s="249"/>
      <c r="O265" s="184"/>
      <c r="HZ265" s="13"/>
    </row>
    <row r="266" spans="1:234" s="12" customFormat="1" ht="15" customHeight="1" x14ac:dyDescent="0.25">
      <c r="A266" s="254" t="s">
        <v>380</v>
      </c>
      <c r="B266" s="254"/>
      <c r="C266" s="254"/>
      <c r="D266" s="254"/>
      <c r="E266" s="254"/>
      <c r="F266" s="254"/>
      <c r="G266" s="254"/>
      <c r="H266" s="247"/>
      <c r="I266" s="237"/>
      <c r="J266" s="248"/>
      <c r="L266" s="249" t="s">
        <v>383</v>
      </c>
      <c r="M266" s="249"/>
      <c r="O266" s="184"/>
      <c r="HZ266" s="13"/>
    </row>
    <row r="267" spans="1:234" ht="15" customHeight="1" x14ac:dyDescent="0.25">
      <c r="A267" s="254" t="s">
        <v>386</v>
      </c>
      <c r="B267" s="254"/>
      <c r="C267" s="254"/>
      <c r="D267" s="254"/>
      <c r="E267" s="254"/>
      <c r="F267" s="254"/>
      <c r="G267" s="254"/>
      <c r="H267" s="247"/>
      <c r="I267" s="237"/>
      <c r="J267" s="248"/>
    </row>
    <row r="268" spans="1:234" ht="15" customHeight="1" x14ac:dyDescent="0.2">
      <c r="L268" s="250" t="s">
        <v>384</v>
      </c>
      <c r="M268" s="250"/>
    </row>
    <row r="277" spans="11:12" ht="15" customHeight="1" x14ac:dyDescent="0.2">
      <c r="K277" s="130"/>
      <c r="L277" s="130"/>
    </row>
    <row r="278" spans="11:12" ht="15" customHeight="1" x14ac:dyDescent="0.2">
      <c r="K278" s="130"/>
      <c r="L278" s="130"/>
    </row>
    <row r="279" spans="11:12" ht="15" customHeight="1" x14ac:dyDescent="0.2">
      <c r="K279" s="130"/>
      <c r="L279" s="130"/>
    </row>
    <row r="1048559" ht="12.75" customHeight="1" x14ac:dyDescent="0.2"/>
    <row r="1048560" ht="12.75" customHeight="1" x14ac:dyDescent="0.2"/>
  </sheetData>
  <mergeCells count="259">
    <mergeCell ref="A10:N10"/>
    <mergeCell ref="B12:J12"/>
    <mergeCell ref="A6:N6"/>
    <mergeCell ref="A263:J263"/>
    <mergeCell ref="A262:N262"/>
    <mergeCell ref="A9:N9"/>
    <mergeCell ref="A267:G267"/>
    <mergeCell ref="D47:J47"/>
    <mergeCell ref="E48:J48"/>
    <mergeCell ref="F49:J49"/>
    <mergeCell ref="F50:J50"/>
    <mergeCell ref="E51:J51"/>
    <mergeCell ref="D58:J58"/>
    <mergeCell ref="D59:J59"/>
    <mergeCell ref="C60:J60"/>
    <mergeCell ref="D61:J61"/>
    <mergeCell ref="D62:J62"/>
    <mergeCell ref="B63:J63"/>
    <mergeCell ref="F52:J52"/>
    <mergeCell ref="F53:J53"/>
    <mergeCell ref="D54:J54"/>
    <mergeCell ref="B55:J55"/>
    <mergeCell ref="A4:N4"/>
    <mergeCell ref="F36:J36"/>
    <mergeCell ref="H26:J26"/>
    <mergeCell ref="F27:J27"/>
    <mergeCell ref="E28:J28"/>
    <mergeCell ref="E29:J29"/>
    <mergeCell ref="F30:J30"/>
    <mergeCell ref="G31:J31"/>
    <mergeCell ref="E46:J46"/>
    <mergeCell ref="E40:J40"/>
    <mergeCell ref="E41:J41"/>
    <mergeCell ref="E42:J42"/>
    <mergeCell ref="E43:J43"/>
    <mergeCell ref="E44:J44"/>
    <mergeCell ref="E45:J45"/>
    <mergeCell ref="A1:N3"/>
    <mergeCell ref="A7:N7"/>
    <mergeCell ref="C218:J218"/>
    <mergeCell ref="B13:J13"/>
    <mergeCell ref="B96:J96"/>
    <mergeCell ref="A14:J14"/>
    <mergeCell ref="B15:J15"/>
    <mergeCell ref="C16:J16"/>
    <mergeCell ref="F20:J20"/>
    <mergeCell ref="G21:J21"/>
    <mergeCell ref="H22:J22"/>
    <mergeCell ref="H23:J23"/>
    <mergeCell ref="G24:J24"/>
    <mergeCell ref="H25:J25"/>
    <mergeCell ref="C17:J17"/>
    <mergeCell ref="D18:J18"/>
    <mergeCell ref="E19:J19"/>
    <mergeCell ref="G32:J32"/>
    <mergeCell ref="D37:J37"/>
    <mergeCell ref="E38:J38"/>
    <mergeCell ref="E39:J39"/>
    <mergeCell ref="G33:J33"/>
    <mergeCell ref="F34:J34"/>
    <mergeCell ref="F35:J35"/>
    <mergeCell ref="C56:J56"/>
    <mergeCell ref="D57:J57"/>
    <mergeCell ref="C72:J72"/>
    <mergeCell ref="C73:J73"/>
    <mergeCell ref="C74:J74"/>
    <mergeCell ref="B75:J75"/>
    <mergeCell ref="C76:J76"/>
    <mergeCell ref="D77:J77"/>
    <mergeCell ref="D70:J70"/>
    <mergeCell ref="C71:J71"/>
    <mergeCell ref="C64:J64"/>
    <mergeCell ref="D65:J65"/>
    <mergeCell ref="D66:J66"/>
    <mergeCell ref="D67:J67"/>
    <mergeCell ref="E68:J68"/>
    <mergeCell ref="E69:J69"/>
    <mergeCell ref="B97:J97"/>
    <mergeCell ref="B86:J86"/>
    <mergeCell ref="C87:J87"/>
    <mergeCell ref="D88:J88"/>
    <mergeCell ref="D78:J78"/>
    <mergeCell ref="C79:J79"/>
    <mergeCell ref="C80:J80"/>
    <mergeCell ref="D81:J81"/>
    <mergeCell ref="D82:J82"/>
    <mergeCell ref="D83:J83"/>
    <mergeCell ref="E84:J84"/>
    <mergeCell ref="A85:J85"/>
    <mergeCell ref="C89:J89"/>
    <mergeCell ref="C93:J93"/>
    <mergeCell ref="C94:J94"/>
    <mergeCell ref="A95:J95"/>
    <mergeCell ref="D90:J90"/>
    <mergeCell ref="D91:J91"/>
    <mergeCell ref="D92:J92"/>
    <mergeCell ref="E102:J102"/>
    <mergeCell ref="E103:J103"/>
    <mergeCell ref="D104:J104"/>
    <mergeCell ref="E105:J105"/>
    <mergeCell ref="E106:J106"/>
    <mergeCell ref="E107:J107"/>
    <mergeCell ref="C98:J98"/>
    <mergeCell ref="D99:J99"/>
    <mergeCell ref="E100:J100"/>
    <mergeCell ref="E101:J101"/>
    <mergeCell ref="C114:J114"/>
    <mergeCell ref="D115:J115"/>
    <mergeCell ref="E116:J116"/>
    <mergeCell ref="E117:J117"/>
    <mergeCell ref="E118:J118"/>
    <mergeCell ref="E108:J108"/>
    <mergeCell ref="E109:J109"/>
    <mergeCell ref="E110:J110"/>
    <mergeCell ref="E111:J111"/>
    <mergeCell ref="D112:J112"/>
    <mergeCell ref="E113:J113"/>
    <mergeCell ref="E125:J125"/>
    <mergeCell ref="E126:J126"/>
    <mergeCell ref="E127:J127"/>
    <mergeCell ref="E128:J128"/>
    <mergeCell ref="D129:J129"/>
    <mergeCell ref="E130:J130"/>
    <mergeCell ref="D119:J119"/>
    <mergeCell ref="E120:J120"/>
    <mergeCell ref="E121:J121"/>
    <mergeCell ref="E122:J122"/>
    <mergeCell ref="E123:J123"/>
    <mergeCell ref="D124:J124"/>
    <mergeCell ref="D136:J136"/>
    <mergeCell ref="E137:J137"/>
    <mergeCell ref="E138:J138"/>
    <mergeCell ref="G144:J144"/>
    <mergeCell ref="F131:J131"/>
    <mergeCell ref="F132:J132"/>
    <mergeCell ref="E133:J133"/>
    <mergeCell ref="E134:J134"/>
    <mergeCell ref="E135:J135"/>
    <mergeCell ref="E146:J146"/>
    <mergeCell ref="F147:J147"/>
    <mergeCell ref="F148:J148"/>
    <mergeCell ref="F149:J149"/>
    <mergeCell ref="F150:J150"/>
    <mergeCell ref="F151:J151"/>
    <mergeCell ref="F139:J139"/>
    <mergeCell ref="F140:J140"/>
    <mergeCell ref="F141:J141"/>
    <mergeCell ref="G142:J142"/>
    <mergeCell ref="G143:J143"/>
    <mergeCell ref="E145:J145"/>
    <mergeCell ref="E158:J158"/>
    <mergeCell ref="F159:J159"/>
    <mergeCell ref="F160:J160"/>
    <mergeCell ref="F161:J161"/>
    <mergeCell ref="F162:J162"/>
    <mergeCell ref="F163:J163"/>
    <mergeCell ref="F152:J152"/>
    <mergeCell ref="F153:J153"/>
    <mergeCell ref="E154:J154"/>
    <mergeCell ref="E155:J155"/>
    <mergeCell ref="F156:J156"/>
    <mergeCell ref="F157:J157"/>
    <mergeCell ref="F172:J172"/>
    <mergeCell ref="F173:J173"/>
    <mergeCell ref="D174:J174"/>
    <mergeCell ref="E175:J175"/>
    <mergeCell ref="E176:J176"/>
    <mergeCell ref="F170:J170"/>
    <mergeCell ref="F171:J171"/>
    <mergeCell ref="F164:J164"/>
    <mergeCell ref="F165:J165"/>
    <mergeCell ref="F166:J166"/>
    <mergeCell ref="E167:J167"/>
    <mergeCell ref="E168:J168"/>
    <mergeCell ref="F169:J169"/>
    <mergeCell ref="E184:J184"/>
    <mergeCell ref="E185:J185"/>
    <mergeCell ref="E186:J186"/>
    <mergeCell ref="E187:J187"/>
    <mergeCell ref="C188:J188"/>
    <mergeCell ref="C189:J189"/>
    <mergeCell ref="E177:J177"/>
    <mergeCell ref="F178:J178"/>
    <mergeCell ref="E179:J179"/>
    <mergeCell ref="E181:J181"/>
    <mergeCell ref="D182:J182"/>
    <mergeCell ref="E183:J183"/>
    <mergeCell ref="E196:J196"/>
    <mergeCell ref="E197:J197"/>
    <mergeCell ref="E198:J198"/>
    <mergeCell ref="E199:J199"/>
    <mergeCell ref="C200:J200"/>
    <mergeCell ref="D201:J201"/>
    <mergeCell ref="D190:J190"/>
    <mergeCell ref="D191:J191"/>
    <mergeCell ref="E192:J192"/>
    <mergeCell ref="E193:J193"/>
    <mergeCell ref="E194:J194"/>
    <mergeCell ref="D195:J195"/>
    <mergeCell ref="E202:J202"/>
    <mergeCell ref="E203:J203"/>
    <mergeCell ref="D204:J204"/>
    <mergeCell ref="E205:J205"/>
    <mergeCell ref="D219:J219"/>
    <mergeCell ref="E220:J220"/>
    <mergeCell ref="E221:J221"/>
    <mergeCell ref="E222:J222"/>
    <mergeCell ref="F223:J223"/>
    <mergeCell ref="E216:J216"/>
    <mergeCell ref="A217:J217"/>
    <mergeCell ref="E210:J210"/>
    <mergeCell ref="E211:J211"/>
    <mergeCell ref="D212:J212"/>
    <mergeCell ref="E213:J213"/>
    <mergeCell ref="E214:J214"/>
    <mergeCell ref="E215:J215"/>
    <mergeCell ref="F225:J225"/>
    <mergeCell ref="F226:J226"/>
    <mergeCell ref="D227:J227"/>
    <mergeCell ref="E228:J228"/>
    <mergeCell ref="F229:J229"/>
    <mergeCell ref="F224:J224"/>
    <mergeCell ref="C206:J206"/>
    <mergeCell ref="D207:J207"/>
    <mergeCell ref="E208:J208"/>
    <mergeCell ref="E209:J209"/>
    <mergeCell ref="D245:J245"/>
    <mergeCell ref="E246:J246"/>
    <mergeCell ref="F236:J236"/>
    <mergeCell ref="E237:J237"/>
    <mergeCell ref="F230:J230"/>
    <mergeCell ref="F231:J231"/>
    <mergeCell ref="E232:J232"/>
    <mergeCell ref="F233:J233"/>
    <mergeCell ref="F234:J234"/>
    <mergeCell ref="F235:J235"/>
    <mergeCell ref="L265:M265"/>
    <mergeCell ref="L266:M266"/>
    <mergeCell ref="L268:M268"/>
    <mergeCell ref="E239:J239"/>
    <mergeCell ref="E240:J240"/>
    <mergeCell ref="A266:G266"/>
    <mergeCell ref="D259:J259"/>
    <mergeCell ref="D253:J253"/>
    <mergeCell ref="D258:J258"/>
    <mergeCell ref="A254:J254"/>
    <mergeCell ref="A260:J260"/>
    <mergeCell ref="E247:J247"/>
    <mergeCell ref="E248:J248"/>
    <mergeCell ref="F249:J249"/>
    <mergeCell ref="F250:J250"/>
    <mergeCell ref="E251:J251"/>
    <mergeCell ref="F252:J252"/>
    <mergeCell ref="D257:J257"/>
    <mergeCell ref="D256:J256"/>
    <mergeCell ref="F238:J238"/>
    <mergeCell ref="D242:J242"/>
    <mergeCell ref="E243:J243"/>
    <mergeCell ref="E244:J244"/>
  </mergeCells>
  <printOptions horizontalCentered="1"/>
  <pageMargins left="0.7" right="0.7" top="0.75" bottom="0.75" header="0.3" footer="0.3"/>
  <pageSetup paperSize="9" scale="92" fitToHeight="0" orientation="portrait" r:id="rId1"/>
  <headerFooter alignWithMargins="0">
    <oddFooter xml:space="preserve">&amp;C&amp;10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10300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IZMJENE PLANA_PRIH.I RASH.2023</vt:lpstr>
      <vt:lpstr>'IZMJENE PLANA_PRIH.I RASH.2023'!Podrucje_ispisa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Dešić</dc:creator>
  <cp:lastModifiedBy>Silva Katalinić</cp:lastModifiedBy>
  <cp:revision>46</cp:revision>
  <cp:lastPrinted>2023-11-23T11:52:16Z</cp:lastPrinted>
  <dcterms:created xsi:type="dcterms:W3CDTF">2020-12-15T11:51:33Z</dcterms:created>
  <dcterms:modified xsi:type="dcterms:W3CDTF">2024-03-27T09:12:28Z</dcterms:modified>
</cp:coreProperties>
</file>